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45" activeTab="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20" sheetId="8" r:id="rId8"/>
  </sheets>
  <definedNames/>
  <calcPr fullCalcOnLoad="1"/>
</workbook>
</file>

<file path=xl/sharedStrings.xml><?xml version="1.0" encoding="utf-8"?>
<sst xmlns="http://schemas.openxmlformats.org/spreadsheetml/2006/main" count="2993" uniqueCount="423">
  <si>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</si>
  <si>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</si>
  <si>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</si>
  <si>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</si>
  <si>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</si>
  <si>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</si>
  <si>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</si>
  <si>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</si>
  <si>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</si>
  <si>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</si>
  <si>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</si>
  <si>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</si>
  <si>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</si>
  <si>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</si>
  <si>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</si>
  <si>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</si>
  <si>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Фактический объем финансирования капитальных вложений на 01.01. года N,
млн. рублей
(с НДС)</t>
  </si>
  <si>
    <t>Финансирование капитальных вложений года N, млн. рублей 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</si>
  <si>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</si>
  <si>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</si>
  <si>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</si>
  <si>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</si>
  <si>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</si>
  <si>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</si>
  <si>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</si>
  <si>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</si>
  <si>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</si>
  <si>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</si>
  <si>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</si>
  <si>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</si>
  <si>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</si>
  <si>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Остаток финансирования капитальных вложений на 01.01. года N в прогнозных ценах соответствующих лет, млн. рублей
(с НДС)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</si>
  <si>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</si>
  <si>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</si>
  <si>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</si>
  <si>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Всего (год N)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</si>
  <si>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</si>
  <si>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</si>
  <si>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</si>
  <si>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</si>
  <si>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</si>
  <si>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</si>
  <si>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</si>
  <si>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</si>
  <si>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</si>
  <si>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</si>
  <si>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</si>
  <si>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Фактический объем освоения капитальных вложений на 01.01. года N в прогнозных ценах соответствующих лет, млн. рублей
(без НДС)</t>
  </si>
  <si>
    <t>Остаток освоения капитальных вложений на 01.01. года N, млн. рублей
(без НДС)</t>
  </si>
  <si>
    <t>Освоение капитальных вложений года N, млн. рублей 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</si>
  <si>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</si>
  <si>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</si>
  <si>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</si>
  <si>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</si>
  <si>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</si>
  <si>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20</t>
  </si>
  <si>
    <t>Форма 20. Отчет об исполнении финансового плана субъекта электроэнергетики (квартальный)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</si>
  <si>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</si>
  <si>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</si>
  <si>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</si>
  <si>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</si>
  <si>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№ п/п</t>
  </si>
  <si>
    <t>Показатель</t>
  </si>
  <si>
    <t>Ед. изм.</t>
  </si>
  <si>
    <t>Отчетный год N</t>
  </si>
  <si>
    <t>Отклонение от плановых значений по итогам отчетного периода</t>
  </si>
  <si>
    <t>Причины
отклонений</t>
  </si>
  <si>
    <t>в ед. измерений</t>
  </si>
  <si>
    <t>в процентах,
%</t>
  </si>
  <si>
    <t>I</t>
  </si>
  <si>
    <t>млн. рублей</t>
  </si>
  <si>
    <t>1.1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</si>
  <si>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</si>
  <si>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</si>
  <si>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</si>
  <si>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</si>
  <si>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</si>
  <si>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</si>
  <si>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</si>
  <si>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1.3</t>
  </si>
  <si>
    <t>1.4</t>
  </si>
  <si>
    <t>1.6</t>
  </si>
  <si>
    <t>в части управления технологическими режимами</t>
  </si>
  <si>
    <t>в части обеспечения надежности</t>
  </si>
  <si>
    <t>II</t>
  </si>
  <si>
    <t>2.1</t>
  </si>
  <si>
    <t>2.2</t>
  </si>
  <si>
    <t>2.3</t>
  </si>
  <si>
    <t>2.4</t>
  </si>
  <si>
    <t>2.5</t>
  </si>
  <si>
    <t>2.6</t>
  </si>
  <si>
    <t>2.7</t>
  </si>
  <si>
    <t>2.5.1</t>
  </si>
  <si>
    <t>2.5.2</t>
  </si>
  <si>
    <t>Иные сведения:</t>
  </si>
  <si>
    <t>III</t>
  </si>
  <si>
    <t>3.1</t>
  </si>
  <si>
    <t>3.1.1</t>
  </si>
  <si>
    <t>3.1.2</t>
  </si>
  <si>
    <t>3.1.3</t>
  </si>
  <si>
    <t>3.2</t>
  </si>
  <si>
    <t>5.1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</si>
  <si>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</si>
  <si>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</si>
  <si>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</si>
  <si>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</si>
  <si>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</si>
  <si>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</si>
  <si>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</si>
  <si>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</si>
  <si>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</si>
  <si>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</si>
  <si>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</si>
  <si>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</si>
  <si>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</si>
  <si>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</si>
  <si>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</si>
  <si>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</si>
  <si>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</si>
  <si>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</si>
  <si>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</si>
  <si>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</si>
  <si>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</si>
  <si>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</si>
  <si>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</si>
  <si>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7.5</t>
  </si>
  <si>
    <t>7.6</t>
  </si>
  <si>
    <t>7.7</t>
  </si>
  <si>
    <t>Выплата дивидендов</t>
  </si>
  <si>
    <t>-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</si>
  <si>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</si>
  <si>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</si>
  <si>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</si>
  <si>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</si>
  <si>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</si>
  <si>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</si>
  <si>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МВт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</si>
  <si>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</si>
  <si>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</si>
  <si>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</si>
  <si>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</si>
  <si>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</si>
  <si>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</si>
  <si>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</si>
  <si>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</si>
  <si>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</si>
  <si>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</si>
  <si>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</si>
  <si>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</si>
  <si>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</si>
  <si>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</si>
  <si>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</si>
  <si>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</si>
  <si>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</si>
  <si>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</si>
  <si>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</si>
  <si>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</si>
  <si>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</si>
  <si>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</si>
  <si>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</si>
  <si>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</si>
  <si>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</si>
  <si>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</si>
  <si>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</si>
  <si>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</si>
  <si>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</si>
  <si>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</si>
  <si>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</si>
  <si>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</si>
  <si>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</si>
  <si>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</si>
  <si>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</si>
  <si>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</si>
  <si>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</si>
  <si>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</si>
  <si>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</si>
  <si>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</si>
  <si>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</si>
  <si>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</si>
  <si>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</si>
  <si>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</si>
  <si>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</si>
  <si>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</si>
  <si>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</si>
  <si>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</si>
  <si>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</si>
  <si>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</si>
  <si>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</si>
  <si>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</si>
  <si>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</si>
  <si>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</si>
  <si>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</si>
  <si>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</si>
  <si>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</si>
  <si>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</si>
  <si>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</si>
  <si>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</si>
  <si>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</si>
  <si>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</si>
  <si>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</si>
  <si>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</si>
  <si>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</si>
  <si>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</si>
  <si>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</si>
  <si>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</si>
  <si>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</si>
  <si>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</si>
  <si>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</si>
  <si>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</si>
  <si>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</si>
  <si>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</si>
  <si>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</si>
  <si>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</si>
  <si>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</si>
  <si>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</si>
  <si>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</si>
  <si>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</si>
  <si>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</si>
  <si>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</si>
  <si>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</si>
  <si>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</si>
  <si>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</si>
  <si>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</si>
  <si>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</si>
  <si>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</si>
  <si>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</si>
  <si>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</si>
  <si>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</si>
  <si>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</si>
  <si>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</si>
  <si>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</si>
  <si>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</si>
  <si>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</si>
  <si>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</si>
  <si>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</si>
  <si>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</si>
  <si>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</si>
  <si>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</si>
  <si>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</si>
  <si>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</si>
  <si>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</si>
  <si>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</si>
  <si>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</si>
  <si>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</si>
  <si>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</si>
  <si>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</si>
  <si>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</si>
  <si>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</si>
  <si>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</si>
  <si>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</si>
  <si>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</si>
  <si>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</si>
  <si>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</si>
  <si>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</si>
  <si>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</si>
  <si>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</si>
  <si>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</si>
  <si>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10.1</t>
  </si>
  <si>
    <t>10.2</t>
  </si>
  <si>
    <t>10.3</t>
  </si>
  <si>
    <t>10.4</t>
  </si>
  <si>
    <t>10.5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</si>
  <si>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</si>
  <si>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</si>
  <si>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</si>
  <si>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</si>
  <si>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</si>
  <si>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</si>
  <si>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***** Указывается суммарно стоимость оказанных субъекту электроэнергетики услуг.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</si>
  <si>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</si>
  <si>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</si>
  <si>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</si>
  <si>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</si>
  <si>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</si>
  <si>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</si>
  <si>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</si>
  <si>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</si>
  <si>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</si>
  <si>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</si>
  <si>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</si>
  <si>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</si>
  <si>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</si>
  <si>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</si>
  <si>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</si>
  <si>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</si>
  <si>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</si>
  <si>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</si>
  <si>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</si>
  <si>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</si>
  <si>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</si>
  <si>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</si>
  <si>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</si>
  <si>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</si>
  <si>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</si>
  <si>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</si>
  <si>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</si>
  <si>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</si>
  <si>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</si>
  <si>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</si>
  <si>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</si>
  <si>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</si>
  <si>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</si>
  <si>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</si>
  <si>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</si>
  <si>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</si>
  <si>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</si>
  <si>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</si>
  <si>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</si>
  <si>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</si>
  <si>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</si>
  <si>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</si>
  <si>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</si>
  <si>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</si>
  <si>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</si>
  <si>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</si>
  <si>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</si>
  <si>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</si>
  <si>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</si>
  <si>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</si>
  <si>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</si>
  <si>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</si>
  <si>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</si>
  <si>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</si>
  <si>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</si>
  <si>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</si>
  <si>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</si>
  <si>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</si>
  <si>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</si>
  <si>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</si>
  <si>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</si>
  <si>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</si>
  <si>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</si>
  <si>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</si>
  <si>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</si>
  <si>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год N</t>
  </si>
  <si>
    <t>Отклонения от плановых показателей по итогам отчетного периода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</si>
  <si>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</si>
  <si>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</si>
  <si>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</si>
  <si>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</si>
  <si>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деятельности (мощностей) в эксплуатацию в год N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</si>
  <si>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</si>
  <si>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</si>
  <si>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</si>
  <si>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</si>
  <si>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</si>
  <si>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</si>
  <si>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</si>
  <si>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</si>
  <si>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</si>
  <si>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</si>
  <si>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</si>
  <si>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</si>
  <si>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</si>
  <si>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0</t>
  </si>
  <si>
    <t>0.1</t>
  </si>
  <si>
    <t>0.2</t>
  </si>
  <si>
    <t>0.3</t>
  </si>
  <si>
    <t>0.4</t>
  </si>
  <si>
    <t>0.5</t>
  </si>
  <si>
    <t>0.6</t>
  </si>
  <si>
    <t>1</t>
  </si>
  <si>
    <t>1.2.2.1</t>
  </si>
  <si>
    <t>1.2.2.1.5</t>
  </si>
  <si>
    <t>1.2.2.1.6</t>
  </si>
  <si>
    <t>1.2.2.1.13</t>
  </si>
  <si>
    <t>1.4.5</t>
  </si>
  <si>
    <t>1.4.6</t>
  </si>
  <si>
    <t>1.4.22</t>
  </si>
  <si>
    <t>1.4.24</t>
  </si>
  <si>
    <t>1.6.1</t>
  </si>
  <si>
    <t>1.6.4</t>
  </si>
  <si>
    <t>Технологическое присоединение, всего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</si>
  <si>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</si>
  <si>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</si>
  <si>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</si>
  <si>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</si>
  <si>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</si>
  <si>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Приморский край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</si>
  <si>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</si>
  <si>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</si>
  <si>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</si>
  <si>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Прокладка 2-й КЛ-0,4 кВ от ТП-92 до ВРУ дома по ул. Октябрьская, 14/2</t>
  </si>
  <si>
    <t>Прокладка 2-й КЛ-0,4 кВ от ТП-91 до ВРУ дома по ул. Жуковского, 11</t>
  </si>
  <si>
    <t>Реконструкция КЛ-6 кВ от ТП-33 до оп. № 1 ф-14 ПС 35/6 кВ "Город"</t>
  </si>
  <si>
    <t>Развитие и модернизация учета электрической энергии (мощности), всего, в том числе:</t>
  </si>
  <si>
    <t>Установка приборов учета на границе балансовой принадлежности</t>
  </si>
  <si>
    <t>Прочее новое строительство объектов электросетевого хозяйства всего, в том числе:</t>
  </si>
  <si>
    <t>Строительство ВЛ-6 кВ от оп. № 38 ВЛ-6 кВ ф-29 ПС 110/35/6 кВ "Арсеньев-1" до оп. № 12/2 ВЛ-6 кВ ф-11 ПС 110/35/6 кВ "Арсеньев-1"</t>
  </si>
  <si>
    <t>Строительство двухцепной ВЛ-6 кВ ф-7; ф-13 ПС 110/35/6 кВ "Молодежная" от ТП-49 до КТПБ-62</t>
  </si>
  <si>
    <t>Строительство РП-4 район СТО (ТП-148)</t>
  </si>
  <si>
    <t>Строительство РП-6 район пересечения ул. Жуковского -  пер. Пархоменко</t>
  </si>
  <si>
    <t>Прочие инвестиционные проекты, всего, в том числе:</t>
  </si>
  <si>
    <t xml:space="preserve">Установка пункта секционирования на ВЛ-6 кВ ф-13 ПС 110/35/6 кВ "Молодежная" </t>
  </si>
  <si>
    <t>Установка грозозащиты по фидерам 6 кВ ПС 110/35/6 кВ "Арсеньев-1", ПС 35/6 кВ "Город", ПС 110/35/6 кВ "Молодежная"</t>
  </si>
  <si>
    <t>2022</t>
  </si>
  <si>
    <t>Акуционерное общество "Арсеньевэлектросервис"</t>
  </si>
  <si>
    <t xml:space="preserve"> Источники финансирования инвестиционной программы субъекта электроэнергетики</t>
  </si>
  <si>
    <t xml:space="preserve">  приказом Департаментом энергетики Приморского края №45пр-107 от 06.08.2019г</t>
  </si>
  <si>
    <t>Акционерное общество "Арсеньевэлектросервис"</t>
  </si>
  <si>
    <t>Акционерное общество "Асеньевэлектросервис"</t>
  </si>
  <si>
    <t>Акционерное общество "Арсеньевэлектросервс"</t>
  </si>
  <si>
    <t>Акционерное общество "Арсеньевэлнетросервис"</t>
  </si>
  <si>
    <t>изменение стоимости преобретаемых материалов</t>
  </si>
  <si>
    <t>нд</t>
  </si>
  <si>
    <t xml:space="preserve">Генеральный директор                                                        Малярович Д.В.  </t>
  </si>
  <si>
    <t xml:space="preserve">Генеральный директор                                           Малярович Д.В.  </t>
  </si>
  <si>
    <t xml:space="preserve"> Генеральный\директор                                              Малярович Д.В.</t>
  </si>
  <si>
    <t xml:space="preserve">   Генеральный директор                                             Малярович Д.В.</t>
  </si>
  <si>
    <t xml:space="preserve">  Генеральный директор                                 Малярович Д.В.</t>
  </si>
  <si>
    <t xml:space="preserve"> Генеральный директор                                        Малярович Д.В.</t>
  </si>
  <si>
    <t xml:space="preserve">   Генеральный директор                                          Малярович Д.В.</t>
  </si>
  <si>
    <t xml:space="preserve">  Генеральный директор                                      Малярович Д.В.</t>
  </si>
  <si>
    <t>изменение стоимости преобретаемых материалов, перенос мероприятий в связи с недопоставкой материалов</t>
  </si>
  <si>
    <t>перенос мероприятий на 3-4кв. В связи с недопоставкой материалов.</t>
  </si>
  <si>
    <t>перенос мероприятий в связи с недопоставкоц материалов на с 3кв на 2к.</t>
  </si>
  <si>
    <t>Приморский край.</t>
  </si>
  <si>
    <t>Д.В. Малярович</t>
  </si>
  <si>
    <t>активов к бухгалтерскому учету в год 2022</t>
  </si>
  <si>
    <t xml:space="preserve">изменение стоимости преобретаемых материалов, </t>
  </si>
  <si>
    <t xml:space="preserve"> увеличение стоимости материалов.</t>
  </si>
  <si>
    <t>4</t>
  </si>
  <si>
    <t>изменение стоимости преобретаемых материалов,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</si>
</sst>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.0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/>
    </xf>
    <xf numFmtId="176" fontId="9" fillId="0" borderId="13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176" fontId="5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center" wrapText="1"/>
    </xf>
    <xf numFmtId="49" fontId="9" fillId="33" borderId="11" xfId="54" applyNumberFormat="1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6" fontId="9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9" fillId="33" borderId="11" xfId="54" applyFont="1" applyFill="1" applyBorder="1" applyAlignment="1">
      <alignment horizontal="center" wrapText="1"/>
      <protection/>
    </xf>
    <xf numFmtId="49" fontId="6" fillId="33" borderId="11" xfId="54" applyNumberFormat="1" applyFont="1" applyFill="1" applyBorder="1" applyAlignment="1">
      <alignment horizontal="center" vertical="center"/>
      <protection/>
    </xf>
    <xf numFmtId="176" fontId="6" fillId="33" borderId="14" xfId="53" applyNumberFormat="1" applyFont="1" applyFill="1" applyBorder="1" applyAlignment="1" applyProtection="1">
      <alignment horizontal="left" vertical="center" wrapText="1"/>
      <protection locked="0"/>
    </xf>
    <xf numFmtId="176" fontId="6" fillId="0" borderId="11" xfId="0" applyNumberFormat="1" applyFont="1" applyBorder="1" applyAlignment="1">
      <alignment horizontal="center" vertical="center"/>
    </xf>
    <xf numFmtId="176" fontId="6" fillId="33" borderId="11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11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center" wrapText="1"/>
      <protection locked="0"/>
    </xf>
    <xf numFmtId="0" fontId="9" fillId="0" borderId="11" xfId="0" applyNumberFormat="1" applyFont="1" applyBorder="1" applyAlignment="1">
      <alignment horizontal="center"/>
    </xf>
    <xf numFmtId="178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wrapText="1"/>
    </xf>
    <xf numFmtId="176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 indent="1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/>
    </xf>
    <xf numFmtId="0" fontId="10" fillId="0" borderId="2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top"/>
    </xf>
    <xf numFmtId="176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top"/>
    </xf>
    <xf numFmtId="0" fontId="50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right" vertical="center"/>
    </xf>
    <xf numFmtId="0" fontId="6" fillId="0" borderId="26" xfId="0" applyNumberFormat="1" applyFont="1" applyBorder="1" applyAlignment="1">
      <alignment horizontal="right" vertical="center"/>
    </xf>
    <xf numFmtId="0" fontId="6" fillId="0" borderId="26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top"/>
    </xf>
    <xf numFmtId="0" fontId="10" fillId="0" borderId="47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/>
    </xf>
    <xf numFmtId="0" fontId="6" fillId="0" borderId="48" xfId="0" applyNumberFormat="1" applyFont="1" applyBorder="1" applyAlignment="1">
      <alignment horizontal="left" vertical="center"/>
    </xf>
    <xf numFmtId="0" fontId="6" fillId="0" borderId="43" xfId="0" applyNumberFormat="1" applyFont="1" applyBorder="1" applyAlignment="1">
      <alignment horizontal="left" vertical="center"/>
    </xf>
    <xf numFmtId="0" fontId="6" fillId="0" borderId="44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26" xfId="0" applyNumberFormat="1" applyFont="1" applyBorder="1" applyAlignment="1">
      <alignment horizontal="left" vertical="center" indent="1"/>
    </xf>
    <xf numFmtId="0" fontId="6" fillId="0" borderId="15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wrapText="1" indent="2"/>
    </xf>
    <xf numFmtId="0" fontId="6" fillId="0" borderId="26" xfId="0" applyNumberFormat="1" applyFont="1" applyBorder="1" applyAlignment="1">
      <alignment horizontal="left" vertical="center" wrapText="1" indent="2"/>
    </xf>
    <xf numFmtId="0" fontId="6" fillId="0" borderId="15" xfId="0" applyNumberFormat="1" applyFont="1" applyBorder="1" applyAlignment="1">
      <alignment horizontal="left" vertical="center" wrapText="1" indent="2"/>
    </xf>
    <xf numFmtId="0" fontId="6" fillId="0" borderId="14" xfId="0" applyNumberFormat="1" applyFont="1" applyBorder="1" applyAlignment="1">
      <alignment horizontal="left" vertical="center" indent="3"/>
    </xf>
    <xf numFmtId="0" fontId="6" fillId="0" borderId="26" xfId="0" applyNumberFormat="1" applyFont="1" applyBorder="1" applyAlignment="1">
      <alignment horizontal="left" vertical="center" indent="3"/>
    </xf>
    <xf numFmtId="0" fontId="6" fillId="0" borderId="15" xfId="0" applyNumberFormat="1" applyFont="1" applyBorder="1" applyAlignment="1">
      <alignment horizontal="left" vertical="center" indent="3"/>
    </xf>
    <xf numFmtId="0" fontId="6" fillId="0" borderId="14" xfId="0" applyNumberFormat="1" applyFont="1" applyBorder="1" applyAlignment="1">
      <alignment horizontal="left" vertical="center" wrapText="1" indent="4"/>
    </xf>
    <xf numFmtId="0" fontId="6" fillId="0" borderId="26" xfId="0" applyNumberFormat="1" applyFont="1" applyBorder="1" applyAlignment="1">
      <alignment horizontal="left" vertical="center" wrapText="1" indent="4"/>
    </xf>
    <xf numFmtId="0" fontId="6" fillId="0" borderId="15" xfId="0" applyNumberFormat="1" applyFont="1" applyBorder="1" applyAlignment="1">
      <alignment horizontal="left" vertical="center" wrapText="1" indent="4"/>
    </xf>
    <xf numFmtId="0" fontId="6" fillId="0" borderId="14" xfId="0" applyNumberFormat="1" applyFont="1" applyBorder="1" applyAlignment="1">
      <alignment horizontal="left" vertical="center" indent="5"/>
    </xf>
    <xf numFmtId="0" fontId="6" fillId="0" borderId="26" xfId="0" applyNumberFormat="1" applyFont="1" applyBorder="1" applyAlignment="1">
      <alignment horizontal="left" vertical="center" indent="5"/>
    </xf>
    <xf numFmtId="0" fontId="6" fillId="0" borderId="15" xfId="0" applyNumberFormat="1" applyFont="1" applyBorder="1" applyAlignment="1">
      <alignment horizontal="left" vertical="center" indent="5"/>
    </xf>
    <xf numFmtId="0" fontId="6" fillId="0" borderId="14" xfId="0" applyNumberFormat="1" applyFont="1" applyBorder="1" applyAlignment="1">
      <alignment horizontal="left" vertical="center" indent="4"/>
    </xf>
    <xf numFmtId="0" fontId="6" fillId="0" borderId="26" xfId="0" applyNumberFormat="1" applyFont="1" applyBorder="1" applyAlignment="1">
      <alignment horizontal="left" vertical="center" indent="4"/>
    </xf>
    <xf numFmtId="0" fontId="6" fillId="0" borderId="15" xfId="0" applyNumberFormat="1" applyFont="1" applyBorder="1" applyAlignment="1">
      <alignment horizontal="left" vertical="center" indent="4"/>
    </xf>
    <xf numFmtId="0" fontId="6" fillId="0" borderId="14" xfId="0" applyNumberFormat="1" applyFont="1" applyBorder="1" applyAlignment="1">
      <alignment horizontal="left" vertical="center" wrapText="1" indent="3"/>
    </xf>
    <xf numFmtId="0" fontId="6" fillId="0" borderId="26" xfId="0" applyNumberFormat="1" applyFont="1" applyBorder="1" applyAlignment="1">
      <alignment horizontal="left" vertical="center" wrapText="1" indent="3"/>
    </xf>
    <xf numFmtId="0" fontId="6" fillId="0" borderId="15" xfId="0" applyNumberFormat="1" applyFont="1" applyBorder="1" applyAlignment="1">
      <alignment horizontal="left" vertical="center" wrapText="1" indent="3"/>
    </xf>
    <xf numFmtId="0" fontId="6" fillId="0" borderId="14" xfId="0" applyNumberFormat="1" applyFont="1" applyBorder="1" applyAlignment="1">
      <alignment horizontal="left" vertical="center" indent="2"/>
    </xf>
    <xf numFmtId="0" fontId="6" fillId="0" borderId="26" xfId="0" applyNumberFormat="1" applyFont="1" applyBorder="1" applyAlignment="1">
      <alignment horizontal="left" vertical="center" indent="2"/>
    </xf>
    <xf numFmtId="0" fontId="6" fillId="0" borderId="15" xfId="0" applyNumberFormat="1" applyFont="1" applyBorder="1" applyAlignment="1">
      <alignment horizontal="left" vertical="center" indent="2"/>
    </xf>
    <xf numFmtId="0" fontId="6" fillId="0" borderId="46" xfId="0" applyNumberFormat="1" applyFont="1" applyBorder="1" applyAlignment="1">
      <alignment horizontal="left" vertical="center" indent="1"/>
    </xf>
    <xf numFmtId="0" fontId="6" fillId="0" borderId="47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0" fontId="6" fillId="0" borderId="28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32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 wrapText="1" indent="1"/>
    </xf>
    <xf numFmtId="0" fontId="6" fillId="0" borderId="26" xfId="0" applyNumberFormat="1" applyFont="1" applyBorder="1" applyAlignment="1">
      <alignment horizontal="left" vertical="center" wrapText="1" indent="1"/>
    </xf>
    <xf numFmtId="0" fontId="6" fillId="0" borderId="15" xfId="0" applyNumberFormat="1" applyFont="1" applyBorder="1" applyAlignment="1">
      <alignment horizontal="left" vertical="center" wrapText="1" indent="1"/>
    </xf>
    <xf numFmtId="0" fontId="6" fillId="0" borderId="46" xfId="0" applyNumberFormat="1" applyFont="1" applyBorder="1" applyAlignment="1">
      <alignment horizontal="left" vertical="center" indent="2"/>
    </xf>
    <xf numFmtId="0" fontId="6" fillId="0" borderId="47" xfId="0" applyNumberFormat="1" applyFont="1" applyBorder="1" applyAlignment="1">
      <alignment horizontal="left" vertical="center" indent="2"/>
    </xf>
    <xf numFmtId="0" fontId="6" fillId="0" borderId="19" xfId="0" applyNumberFormat="1" applyFont="1" applyBorder="1" applyAlignment="1">
      <alignment horizontal="left" vertical="center" indent="2"/>
    </xf>
    <xf numFmtId="0" fontId="6" fillId="0" borderId="29" xfId="0" applyNumberFormat="1" applyFont="1" applyBorder="1" applyAlignment="1">
      <alignment horizontal="left" vertical="center" wrapText="1" indent="1"/>
    </xf>
    <xf numFmtId="0" fontId="6" fillId="0" borderId="30" xfId="0" applyNumberFormat="1" applyFont="1" applyBorder="1" applyAlignment="1">
      <alignment horizontal="left" vertical="center" wrapText="1" indent="1"/>
    </xf>
    <xf numFmtId="0" fontId="6" fillId="0" borderId="31" xfId="0" applyNumberFormat="1" applyFont="1" applyBorder="1" applyAlignment="1">
      <alignment horizontal="left" vertical="center" wrapText="1" indent="1"/>
    </xf>
    <xf numFmtId="2" fontId="6" fillId="33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P18" sqref="P18"/>
    </sheetView>
  </sheetViews>
  <sheetFormatPr defaultColWidth="9.00390625" defaultRowHeight="12.75"/>
  <cols>
    <col min="1" max="1" width="6.25390625" style="12" customWidth="1"/>
    <col min="2" max="2" width="18.625" style="12" customWidth="1"/>
    <col min="3" max="3" width="6.625" style="12" customWidth="1"/>
    <col min="4" max="4" width="5.75390625" style="12" customWidth="1"/>
    <col min="5" max="5" width="6.125" style="12" customWidth="1"/>
    <col min="6" max="6" width="6.00390625" style="12" customWidth="1"/>
    <col min="7" max="7" width="5.625" style="12" customWidth="1"/>
    <col min="8" max="8" width="5.75390625" style="12" customWidth="1"/>
    <col min="9" max="9" width="5.375" style="12" customWidth="1"/>
    <col min="10" max="10" width="5.625" style="58" customWidth="1"/>
    <col min="11" max="11" width="6.625" style="12" customWidth="1"/>
    <col min="12" max="12" width="5.75390625" style="12" customWidth="1"/>
    <col min="13" max="13" width="6.00390625" style="12" customWidth="1"/>
    <col min="14" max="14" width="5.625" style="12" customWidth="1"/>
    <col min="15" max="15" width="5.375" style="12" customWidth="1"/>
    <col min="16" max="16" width="6.25390625" style="12" customWidth="1"/>
    <col min="17" max="17" width="6.75390625" style="12" customWidth="1"/>
    <col min="18" max="18" width="9.625" style="12" customWidth="1"/>
    <col min="19" max="19" width="5.25390625" style="12" customWidth="1"/>
    <col min="20" max="20" width="10.25390625" style="12" customWidth="1"/>
    <col min="21" max="16384" width="9.125" style="12" customWidth="1"/>
  </cols>
  <sheetData>
    <row r="1" ht="10.5">
      <c r="T1" s="13" t="s">
        <v>26</v>
      </c>
    </row>
    <row r="2" spans="18:20" ht="24" customHeight="1">
      <c r="R2" s="120" t="s">
        <v>5</v>
      </c>
      <c r="S2" s="120"/>
      <c r="T2" s="120"/>
    </row>
    <row r="3" spans="1:20" ht="10.5">
      <c r="A3" s="121" t="s">
        <v>27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6:12" ht="10.5">
      <c r="F4" s="13" t="s">
        <v>28</v>
      </c>
      <c r="G4" s="122" t="s">
        <v>421</v>
      </c>
      <c r="H4" s="122"/>
      <c r="I4" s="12" t="s">
        <v>29</v>
      </c>
      <c r="J4" s="122" t="s">
        <v>395</v>
      </c>
      <c r="K4" s="122"/>
      <c r="L4" s="12" t="s">
        <v>30</v>
      </c>
    </row>
    <row r="5" ht="11.25" customHeight="1"/>
    <row r="6" spans="6:16" ht="10.5">
      <c r="F6" s="13" t="s">
        <v>6</v>
      </c>
      <c r="G6" s="123" t="s">
        <v>396</v>
      </c>
      <c r="H6" s="123"/>
      <c r="I6" s="123"/>
      <c r="J6" s="123"/>
      <c r="K6" s="123"/>
      <c r="L6" s="123"/>
      <c r="M6" s="123"/>
      <c r="N6" s="123"/>
      <c r="O6" s="123"/>
      <c r="P6" s="59"/>
    </row>
    <row r="7" spans="7:16" ht="12.75" customHeight="1">
      <c r="G7" s="114" t="s">
        <v>7</v>
      </c>
      <c r="H7" s="114"/>
      <c r="I7" s="114"/>
      <c r="J7" s="114"/>
      <c r="K7" s="114"/>
      <c r="L7" s="114"/>
      <c r="M7" s="114"/>
      <c r="N7" s="114"/>
      <c r="O7" s="114"/>
      <c r="P7" s="15"/>
    </row>
    <row r="8" ht="11.25" customHeight="1"/>
    <row r="9" spans="9:12" ht="10.5">
      <c r="I9" s="13" t="s">
        <v>8</v>
      </c>
      <c r="J9" s="122" t="s">
        <v>395</v>
      </c>
      <c r="K9" s="122"/>
      <c r="L9" s="12" t="s">
        <v>9</v>
      </c>
    </row>
    <row r="10" ht="11.25" customHeight="1"/>
    <row r="11" spans="7:16" ht="10.5">
      <c r="G11" s="13" t="s">
        <v>10</v>
      </c>
      <c r="H11" s="122" t="s">
        <v>398</v>
      </c>
      <c r="I11" s="122"/>
      <c r="J11" s="122"/>
      <c r="K11" s="122"/>
      <c r="L11" s="122"/>
      <c r="M11" s="122"/>
      <c r="N11" s="122"/>
      <c r="O11" s="122"/>
      <c r="P11" s="122"/>
    </row>
    <row r="12" spans="8:16" ht="12.75" customHeight="1">
      <c r="H12" s="114" t="s">
        <v>11</v>
      </c>
      <c r="I12" s="114"/>
      <c r="J12" s="114"/>
      <c r="K12" s="114"/>
      <c r="L12" s="114"/>
      <c r="M12" s="114"/>
      <c r="N12" s="114"/>
      <c r="O12" s="114"/>
      <c r="P12" s="114"/>
    </row>
    <row r="13" ht="11.25" customHeight="1"/>
    <row r="14" spans="1:20" ht="48" customHeight="1">
      <c r="A14" s="108" t="s">
        <v>12</v>
      </c>
      <c r="B14" s="108" t="s">
        <v>13</v>
      </c>
      <c r="C14" s="108" t="s">
        <v>14</v>
      </c>
      <c r="D14" s="108" t="s">
        <v>15</v>
      </c>
      <c r="E14" s="108" t="s">
        <v>16</v>
      </c>
      <c r="F14" s="108" t="s">
        <v>31</v>
      </c>
      <c r="G14" s="111" t="s">
        <v>17</v>
      </c>
      <c r="H14" s="115"/>
      <c r="I14" s="115"/>
      <c r="J14" s="115"/>
      <c r="K14" s="115"/>
      <c r="L14" s="115"/>
      <c r="M14" s="115"/>
      <c r="N14" s="115"/>
      <c r="O14" s="115"/>
      <c r="P14" s="112"/>
      <c r="Q14" s="108" t="s">
        <v>23</v>
      </c>
      <c r="R14" s="111" t="s">
        <v>24</v>
      </c>
      <c r="S14" s="112"/>
      <c r="T14" s="108" t="s">
        <v>3</v>
      </c>
    </row>
    <row r="15" spans="1:20" ht="15" customHeight="1">
      <c r="A15" s="109"/>
      <c r="B15" s="109"/>
      <c r="C15" s="109"/>
      <c r="D15" s="109"/>
      <c r="E15" s="109"/>
      <c r="F15" s="109"/>
      <c r="G15" s="111" t="s">
        <v>18</v>
      </c>
      <c r="H15" s="112"/>
      <c r="I15" s="111" t="s">
        <v>19</v>
      </c>
      <c r="J15" s="112"/>
      <c r="K15" s="111" t="s">
        <v>20</v>
      </c>
      <c r="L15" s="112"/>
      <c r="M15" s="111" t="s">
        <v>21</v>
      </c>
      <c r="N15" s="112"/>
      <c r="O15" s="111" t="s">
        <v>22</v>
      </c>
      <c r="P15" s="112"/>
      <c r="Q15" s="109"/>
      <c r="R15" s="116" t="s">
        <v>25</v>
      </c>
      <c r="S15" s="118" t="s">
        <v>2</v>
      </c>
      <c r="T15" s="109"/>
    </row>
    <row r="16" spans="1:20" ht="141.75" customHeight="1">
      <c r="A16" s="113"/>
      <c r="B16" s="113"/>
      <c r="C16" s="113"/>
      <c r="D16" s="113"/>
      <c r="E16" s="110"/>
      <c r="F16" s="110"/>
      <c r="G16" s="60" t="s">
        <v>0</v>
      </c>
      <c r="H16" s="60" t="s">
        <v>1</v>
      </c>
      <c r="I16" s="60" t="s">
        <v>0</v>
      </c>
      <c r="J16" s="45" t="s">
        <v>1</v>
      </c>
      <c r="K16" s="60" t="s">
        <v>0</v>
      </c>
      <c r="L16" s="60" t="s">
        <v>1</v>
      </c>
      <c r="M16" s="99" t="s">
        <v>0</v>
      </c>
      <c r="N16" s="99" t="s">
        <v>1</v>
      </c>
      <c r="O16" s="60" t="s">
        <v>0</v>
      </c>
      <c r="P16" s="60" t="s">
        <v>1</v>
      </c>
      <c r="Q16" s="110"/>
      <c r="R16" s="117"/>
      <c r="S16" s="119"/>
      <c r="T16" s="113"/>
    </row>
    <row r="17" spans="1:20" ht="10.5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100">
        <v>13</v>
      </c>
      <c r="N17" s="100">
        <v>14</v>
      </c>
      <c r="O17" s="29">
        <v>15</v>
      </c>
      <c r="P17" s="29">
        <v>16</v>
      </c>
      <c r="Q17" s="29">
        <v>17</v>
      </c>
      <c r="R17" s="29">
        <v>18</v>
      </c>
      <c r="S17" s="29">
        <v>19</v>
      </c>
      <c r="T17" s="29">
        <v>20</v>
      </c>
    </row>
    <row r="18" spans="1:20" ht="42">
      <c r="A18" s="37" t="s">
        <v>354</v>
      </c>
      <c r="B18" s="38" t="s">
        <v>4</v>
      </c>
      <c r="C18" s="33"/>
      <c r="D18" s="39">
        <v>11.46</v>
      </c>
      <c r="E18" s="39">
        <f>H18</f>
        <v>17.181</v>
      </c>
      <c r="F18" s="39">
        <f>D18-E18</f>
        <v>-5.721</v>
      </c>
      <c r="G18" s="33">
        <v>11.46</v>
      </c>
      <c r="H18" s="39">
        <f>J18+L18+N18+P18</f>
        <v>17.181</v>
      </c>
      <c r="I18" s="33">
        <v>1.986</v>
      </c>
      <c r="J18" s="39">
        <f>J20+J24</f>
        <v>2.133</v>
      </c>
      <c r="K18" s="33">
        <v>4.322</v>
      </c>
      <c r="L18" s="33">
        <f>L20</f>
        <v>1.487</v>
      </c>
      <c r="M18" s="97">
        <v>2.681</v>
      </c>
      <c r="N18" s="97">
        <f>N27+N33+N40</f>
        <v>9.07</v>
      </c>
      <c r="O18" s="33">
        <v>2.471</v>
      </c>
      <c r="P18" s="33">
        <f>P22+P33</f>
        <v>4.491</v>
      </c>
      <c r="Q18" s="39"/>
      <c r="R18" s="39">
        <f>O18-P18</f>
        <v>-2.0199999999999996</v>
      </c>
      <c r="S18" s="56">
        <f>(P18*100/O18)</f>
        <v>181.74828004856332</v>
      </c>
      <c r="T18" s="50" t="s">
        <v>419</v>
      </c>
    </row>
    <row r="19" spans="1:20" ht="21">
      <c r="A19" s="37" t="s">
        <v>355</v>
      </c>
      <c r="B19" s="38" t="s">
        <v>372</v>
      </c>
      <c r="C19" s="33"/>
      <c r="D19" s="33"/>
      <c r="E19" s="39">
        <f>H19</f>
        <v>0</v>
      </c>
      <c r="F19" s="39">
        <f aca="true" t="shared" si="0" ref="F19:F42">D19-E19</f>
        <v>0</v>
      </c>
      <c r="G19" s="33"/>
      <c r="H19" s="33"/>
      <c r="I19" s="33"/>
      <c r="J19" s="39"/>
      <c r="K19" s="33"/>
      <c r="L19" s="33"/>
      <c r="M19" s="97"/>
      <c r="N19" s="97"/>
      <c r="O19" s="33"/>
      <c r="P19" s="33"/>
      <c r="Q19" s="33"/>
      <c r="R19" s="33"/>
      <c r="S19" s="56"/>
      <c r="T19" s="32"/>
    </row>
    <row r="20" spans="1:20" ht="42">
      <c r="A20" s="37" t="s">
        <v>356</v>
      </c>
      <c r="B20" s="38" t="s">
        <v>373</v>
      </c>
      <c r="C20" s="33"/>
      <c r="D20" s="33">
        <v>5.682</v>
      </c>
      <c r="E20" s="39">
        <v>11.55</v>
      </c>
      <c r="F20" s="39">
        <f t="shared" si="0"/>
        <v>-5.868</v>
      </c>
      <c r="G20" s="33">
        <v>5.682</v>
      </c>
      <c r="H20" s="39">
        <f>J20+L20+N20+P20</f>
        <v>13.427000000000001</v>
      </c>
      <c r="I20" s="33">
        <v>0.997</v>
      </c>
      <c r="J20" s="39">
        <f>J27</f>
        <v>0.993</v>
      </c>
      <c r="K20" s="33">
        <v>1.007</v>
      </c>
      <c r="L20" s="33">
        <v>1.487</v>
      </c>
      <c r="M20" s="97">
        <v>2.681</v>
      </c>
      <c r="N20" s="97">
        <f>N27+N33</f>
        <v>9.07</v>
      </c>
      <c r="O20" s="33">
        <v>0.997</v>
      </c>
      <c r="P20" s="33">
        <f>P27</f>
        <v>1.877</v>
      </c>
      <c r="Q20" s="39"/>
      <c r="R20" s="39"/>
      <c r="S20" s="56"/>
      <c r="T20" s="50" t="s">
        <v>403</v>
      </c>
    </row>
    <row r="21" spans="1:20" ht="63">
      <c r="A21" s="37" t="s">
        <v>357</v>
      </c>
      <c r="B21" s="38" t="s">
        <v>374</v>
      </c>
      <c r="C21" s="33"/>
      <c r="D21" s="33"/>
      <c r="E21" s="33"/>
      <c r="F21" s="39">
        <f t="shared" si="0"/>
        <v>0</v>
      </c>
      <c r="G21" s="33"/>
      <c r="H21" s="33"/>
      <c r="I21" s="33"/>
      <c r="J21" s="39"/>
      <c r="K21" s="33"/>
      <c r="L21" s="33"/>
      <c r="M21" s="97"/>
      <c r="N21" s="97"/>
      <c r="O21" s="33"/>
      <c r="P21" s="33"/>
      <c r="Q21" s="33"/>
      <c r="R21" s="33"/>
      <c r="S21" s="56"/>
      <c r="T21" s="32"/>
    </row>
    <row r="22" spans="1:20" ht="42">
      <c r="A22" s="37" t="s">
        <v>358</v>
      </c>
      <c r="B22" s="38" t="s">
        <v>375</v>
      </c>
      <c r="C22" s="33"/>
      <c r="D22" s="33">
        <v>4.789</v>
      </c>
      <c r="E22" s="39">
        <v>2.614</v>
      </c>
      <c r="F22" s="39">
        <f t="shared" si="0"/>
        <v>2.175</v>
      </c>
      <c r="G22" s="33">
        <v>4.789</v>
      </c>
      <c r="H22" s="39">
        <f>J22+L22+N22+P22</f>
        <v>2.614</v>
      </c>
      <c r="I22" s="33"/>
      <c r="J22" s="39"/>
      <c r="K22" s="33">
        <v>3.316</v>
      </c>
      <c r="L22" s="33">
        <f>L35</f>
        <v>0</v>
      </c>
      <c r="M22" s="97"/>
      <c r="N22" s="97"/>
      <c r="O22" s="33">
        <v>1.474</v>
      </c>
      <c r="P22" s="33">
        <f>P35</f>
        <v>2.614</v>
      </c>
      <c r="Q22" s="33"/>
      <c r="R22" s="39">
        <f>O22-P22</f>
        <v>-1.14</v>
      </c>
      <c r="S22" s="56">
        <f>(P22*100/O22)</f>
        <v>177.3405698778833</v>
      </c>
      <c r="T22" s="50" t="s">
        <v>403</v>
      </c>
    </row>
    <row r="23" spans="1:20" ht="42">
      <c r="A23" s="37" t="s">
        <v>359</v>
      </c>
      <c r="B23" s="38" t="s">
        <v>376</v>
      </c>
      <c r="C23" s="33"/>
      <c r="D23" s="33"/>
      <c r="E23" s="33"/>
      <c r="F23" s="39">
        <f t="shared" si="0"/>
        <v>0</v>
      </c>
      <c r="G23" s="33"/>
      <c r="H23" s="33"/>
      <c r="I23" s="33"/>
      <c r="J23" s="39"/>
      <c r="K23" s="33"/>
      <c r="L23" s="33"/>
      <c r="M23" s="97"/>
      <c r="N23" s="97"/>
      <c r="O23" s="33"/>
      <c r="P23" s="33"/>
      <c r="Q23" s="33"/>
      <c r="R23" s="33"/>
      <c r="S23" s="56"/>
      <c r="T23" s="32"/>
    </row>
    <row r="24" spans="1:20" ht="21">
      <c r="A24" s="37" t="s">
        <v>360</v>
      </c>
      <c r="B24" s="38" t="s">
        <v>377</v>
      </c>
      <c r="C24" s="33"/>
      <c r="D24" s="33">
        <v>0.988</v>
      </c>
      <c r="E24" s="39">
        <v>11.697</v>
      </c>
      <c r="F24" s="39">
        <f t="shared" si="0"/>
        <v>-10.709</v>
      </c>
      <c r="G24" s="33">
        <v>0.988</v>
      </c>
      <c r="H24" s="39">
        <f>J24+L24+N24+P24</f>
        <v>11.697</v>
      </c>
      <c r="I24" s="33">
        <v>0.988</v>
      </c>
      <c r="J24" s="39">
        <f>J40</f>
        <v>1.14</v>
      </c>
      <c r="K24" s="33">
        <v>1.007</v>
      </c>
      <c r="L24" s="33">
        <f>L27+L33</f>
        <v>1.487</v>
      </c>
      <c r="M24" s="97"/>
      <c r="N24" s="97">
        <f>N27+N33</f>
        <v>9.07</v>
      </c>
      <c r="O24" s="33"/>
      <c r="P24" s="33"/>
      <c r="Q24" s="39"/>
      <c r="R24" s="39"/>
      <c r="S24" s="56"/>
      <c r="T24" s="50"/>
    </row>
    <row r="25" spans="1:20" ht="10.5">
      <c r="A25" s="53"/>
      <c r="B25" s="54"/>
      <c r="C25" s="33"/>
      <c r="D25" s="33"/>
      <c r="E25" s="33"/>
      <c r="F25" s="39">
        <f t="shared" si="0"/>
        <v>0</v>
      </c>
      <c r="G25" s="33"/>
      <c r="H25" s="33"/>
      <c r="I25" s="33"/>
      <c r="J25" s="39"/>
      <c r="K25" s="33"/>
      <c r="L25" s="33"/>
      <c r="M25" s="97"/>
      <c r="N25" s="97"/>
      <c r="O25" s="33"/>
      <c r="P25" s="33"/>
      <c r="Q25" s="33"/>
      <c r="R25" s="33"/>
      <c r="S25" s="56"/>
      <c r="T25" s="32"/>
    </row>
    <row r="26" spans="1:20" ht="10.5">
      <c r="A26" s="37" t="s">
        <v>361</v>
      </c>
      <c r="B26" s="38" t="s">
        <v>378</v>
      </c>
      <c r="C26" s="33"/>
      <c r="D26" s="33"/>
      <c r="E26" s="33"/>
      <c r="F26" s="39">
        <f t="shared" si="0"/>
        <v>0</v>
      </c>
      <c r="G26" s="33"/>
      <c r="H26" s="33"/>
      <c r="I26" s="33"/>
      <c r="J26" s="39"/>
      <c r="K26" s="33"/>
      <c r="L26" s="33"/>
      <c r="M26" s="97"/>
      <c r="N26" s="97"/>
      <c r="O26" s="33"/>
      <c r="P26" s="33"/>
      <c r="Q26" s="33"/>
      <c r="R26" s="33"/>
      <c r="S26" s="56"/>
      <c r="T26" s="32"/>
    </row>
    <row r="27" spans="1:20" ht="42">
      <c r="A27" s="37" t="s">
        <v>78</v>
      </c>
      <c r="B27" s="42" t="s">
        <v>379</v>
      </c>
      <c r="C27" s="33"/>
      <c r="D27" s="33">
        <v>5.682</v>
      </c>
      <c r="E27" s="39">
        <v>3.384</v>
      </c>
      <c r="F27" s="39">
        <f t="shared" si="0"/>
        <v>2.2980000000000005</v>
      </c>
      <c r="G27" s="33">
        <v>5.682</v>
      </c>
      <c r="H27" s="39">
        <f>J27+L27+N27+P27</f>
        <v>5.261</v>
      </c>
      <c r="I27" s="33">
        <v>0.997</v>
      </c>
      <c r="J27" s="39">
        <f>J33</f>
        <v>0.993</v>
      </c>
      <c r="K27" s="33">
        <v>1.007</v>
      </c>
      <c r="L27" s="33">
        <f>L31</f>
        <v>0.271</v>
      </c>
      <c r="M27" s="97">
        <v>2.681</v>
      </c>
      <c r="N27" s="97">
        <f>+N30+N32</f>
        <v>2.12</v>
      </c>
      <c r="O27" s="33">
        <v>0.997</v>
      </c>
      <c r="P27" s="33">
        <f>P33</f>
        <v>1.877</v>
      </c>
      <c r="Q27" s="39"/>
      <c r="R27" s="39"/>
      <c r="S27" s="56"/>
      <c r="T27" s="50"/>
    </row>
    <row r="28" spans="1:20" ht="62.25" customHeight="1">
      <c r="A28" s="37" t="s">
        <v>189</v>
      </c>
      <c r="B28" s="38" t="s">
        <v>380</v>
      </c>
      <c r="C28" s="33"/>
      <c r="D28" s="33">
        <v>1.674</v>
      </c>
      <c r="E28" s="39">
        <v>2.12</v>
      </c>
      <c r="F28" s="39">
        <f t="shared" si="0"/>
        <v>-0.4460000000000002</v>
      </c>
      <c r="G28" s="33">
        <v>1.674</v>
      </c>
      <c r="H28" s="39">
        <f>J28+L28+N28+P28</f>
        <v>2.12</v>
      </c>
      <c r="I28" s="33"/>
      <c r="J28" s="39"/>
      <c r="K28" s="33"/>
      <c r="L28" s="33"/>
      <c r="M28" s="97">
        <v>1.631</v>
      </c>
      <c r="N28" s="97">
        <f>N29</f>
        <v>2.12</v>
      </c>
      <c r="O28" s="33"/>
      <c r="P28" s="33"/>
      <c r="Q28" s="33"/>
      <c r="R28" s="33"/>
      <c r="S28" s="56"/>
      <c r="T28" s="32"/>
    </row>
    <row r="29" spans="1:20" ht="36.75" customHeight="1">
      <c r="A29" s="37" t="s">
        <v>362</v>
      </c>
      <c r="B29" s="38" t="s">
        <v>381</v>
      </c>
      <c r="C29" s="33"/>
      <c r="D29" s="33">
        <v>1.674</v>
      </c>
      <c r="E29" s="39">
        <v>2.12</v>
      </c>
      <c r="F29" s="39">
        <f t="shared" si="0"/>
        <v>-0.4460000000000002</v>
      </c>
      <c r="G29" s="33">
        <v>1.674</v>
      </c>
      <c r="H29" s="39">
        <f>J29+L29+N29+P29</f>
        <v>2.12</v>
      </c>
      <c r="I29" s="33"/>
      <c r="J29" s="39"/>
      <c r="K29" s="33"/>
      <c r="L29" s="33"/>
      <c r="M29" s="97">
        <v>1.631</v>
      </c>
      <c r="N29" s="97">
        <f>N30+N31+N32</f>
        <v>2.12</v>
      </c>
      <c r="O29" s="33"/>
      <c r="P29" s="33"/>
      <c r="Q29" s="33"/>
      <c r="R29" s="33"/>
      <c r="S29" s="56"/>
      <c r="T29" s="32"/>
    </row>
    <row r="30" spans="1:20" ht="42.75" customHeight="1">
      <c r="A30" s="43" t="s">
        <v>363</v>
      </c>
      <c r="B30" s="44" t="s">
        <v>382</v>
      </c>
      <c r="C30" s="32"/>
      <c r="D30" s="32">
        <v>0.126</v>
      </c>
      <c r="E30" s="39">
        <v>0.176</v>
      </c>
      <c r="F30" s="39">
        <f t="shared" si="0"/>
        <v>-0.04999999999999999</v>
      </c>
      <c r="G30" s="32">
        <v>0.126</v>
      </c>
      <c r="H30" s="39">
        <f aca="true" t="shared" si="1" ref="H30:H43">J30+L30+N30+P30</f>
        <v>0.176</v>
      </c>
      <c r="I30" s="32"/>
      <c r="J30" s="45"/>
      <c r="K30" s="32"/>
      <c r="L30" s="32"/>
      <c r="M30" s="98">
        <v>0.126</v>
      </c>
      <c r="N30" s="98">
        <v>0.176</v>
      </c>
      <c r="O30" s="32"/>
      <c r="P30" s="32"/>
      <c r="Q30" s="32"/>
      <c r="R30" s="32"/>
      <c r="S30" s="52"/>
      <c r="T30" s="50"/>
    </row>
    <row r="31" spans="1:20" ht="41.25" customHeight="1">
      <c r="A31" s="43" t="s">
        <v>364</v>
      </c>
      <c r="B31" s="44" t="s">
        <v>383</v>
      </c>
      <c r="C31" s="32"/>
      <c r="D31" s="32">
        <v>0.161</v>
      </c>
      <c r="E31" s="39">
        <v>0.271</v>
      </c>
      <c r="F31" s="39">
        <f t="shared" si="0"/>
        <v>-0.11000000000000001</v>
      </c>
      <c r="G31" s="32">
        <v>0.161</v>
      </c>
      <c r="H31" s="39">
        <f t="shared" si="1"/>
        <v>0.271</v>
      </c>
      <c r="I31" s="32"/>
      <c r="J31" s="45"/>
      <c r="K31" s="32">
        <v>0</v>
      </c>
      <c r="L31" s="32">
        <v>0.271</v>
      </c>
      <c r="M31" s="98">
        <v>0.161</v>
      </c>
      <c r="N31" s="98">
        <v>0</v>
      </c>
      <c r="O31" s="32"/>
      <c r="P31" s="32"/>
      <c r="Q31" s="32"/>
      <c r="R31" s="39"/>
      <c r="S31" s="56"/>
      <c r="T31" s="50"/>
    </row>
    <row r="32" spans="1:20" ht="37.5" customHeight="1">
      <c r="A32" s="43" t="s">
        <v>365</v>
      </c>
      <c r="B32" s="44" t="s">
        <v>384</v>
      </c>
      <c r="C32" s="32"/>
      <c r="D32" s="32">
        <v>1.387</v>
      </c>
      <c r="E32" s="39">
        <v>1.944</v>
      </c>
      <c r="F32" s="39">
        <f t="shared" si="0"/>
        <v>-0.5569999999999999</v>
      </c>
      <c r="G32" s="32">
        <v>1.387</v>
      </c>
      <c r="H32" s="39">
        <f t="shared" si="1"/>
        <v>1.944</v>
      </c>
      <c r="I32" s="32"/>
      <c r="J32" s="45"/>
      <c r="K32" s="32"/>
      <c r="L32" s="32"/>
      <c r="M32" s="98">
        <v>1.387</v>
      </c>
      <c r="N32" s="98">
        <v>1.944</v>
      </c>
      <c r="O32" s="32"/>
      <c r="P32" s="32"/>
      <c r="Q32" s="32"/>
      <c r="R32" s="32"/>
      <c r="S32" s="52"/>
      <c r="T32" s="32"/>
    </row>
    <row r="33" spans="1:20" ht="42">
      <c r="A33" s="37" t="s">
        <v>191</v>
      </c>
      <c r="B33" s="38" t="s">
        <v>385</v>
      </c>
      <c r="C33" s="33"/>
      <c r="D33" s="33">
        <v>4.008</v>
      </c>
      <c r="E33" s="39">
        <v>11.036</v>
      </c>
      <c r="F33" s="39">
        <f t="shared" si="0"/>
        <v>-7.028</v>
      </c>
      <c r="G33" s="33">
        <v>4.008</v>
      </c>
      <c r="H33" s="39">
        <f t="shared" si="1"/>
        <v>11.036000000000001</v>
      </c>
      <c r="I33" s="33">
        <v>0.997</v>
      </c>
      <c r="J33" s="39">
        <f>J34</f>
        <v>0.993</v>
      </c>
      <c r="K33" s="33">
        <v>1.007</v>
      </c>
      <c r="L33" s="33">
        <f>L34</f>
        <v>1.216</v>
      </c>
      <c r="M33" s="97">
        <v>1.007</v>
      </c>
      <c r="N33" s="97">
        <f>N34+N36+N37</f>
        <v>6.95</v>
      </c>
      <c r="O33" s="33">
        <v>0.997</v>
      </c>
      <c r="P33" s="33">
        <f>P34</f>
        <v>1.877</v>
      </c>
      <c r="Q33" s="39"/>
      <c r="R33" s="39">
        <f>O33-P33</f>
        <v>-0.88</v>
      </c>
      <c r="S33" s="56">
        <f>(P33*100/O33)</f>
        <v>188.26479438314945</v>
      </c>
      <c r="T33" s="50" t="s">
        <v>403</v>
      </c>
    </row>
    <row r="34" spans="1:20" ht="42">
      <c r="A34" s="43" t="s">
        <v>193</v>
      </c>
      <c r="B34" s="46" t="s">
        <v>386</v>
      </c>
      <c r="C34" s="32"/>
      <c r="D34" s="32">
        <v>4.789</v>
      </c>
      <c r="E34" s="39">
        <v>5.98</v>
      </c>
      <c r="F34" s="39">
        <f t="shared" si="0"/>
        <v>-1.1910000000000007</v>
      </c>
      <c r="G34" s="32">
        <v>4.789</v>
      </c>
      <c r="H34" s="39">
        <f t="shared" si="1"/>
        <v>5.9799999999999995</v>
      </c>
      <c r="I34" s="32">
        <v>0.997</v>
      </c>
      <c r="J34" s="45">
        <v>0.993</v>
      </c>
      <c r="K34" s="32">
        <v>1.007</v>
      </c>
      <c r="L34" s="32">
        <v>1.216</v>
      </c>
      <c r="M34" s="98">
        <v>1.007</v>
      </c>
      <c r="N34" s="98">
        <v>1.894</v>
      </c>
      <c r="O34" s="32">
        <v>0.997</v>
      </c>
      <c r="P34" s="32">
        <v>1.877</v>
      </c>
      <c r="Q34" s="39"/>
      <c r="R34" s="39"/>
      <c r="S34" s="56">
        <f>(P34*100/O34)</f>
        <v>188.26479438314945</v>
      </c>
      <c r="T34" s="50" t="s">
        <v>403</v>
      </c>
    </row>
    <row r="35" spans="1:20" ht="42">
      <c r="A35" s="37" t="s">
        <v>80</v>
      </c>
      <c r="B35" s="42" t="s">
        <v>387</v>
      </c>
      <c r="C35" s="32"/>
      <c r="D35" s="33"/>
      <c r="E35" s="39">
        <v>2.614</v>
      </c>
      <c r="F35" s="39">
        <f t="shared" si="0"/>
        <v>-2.614</v>
      </c>
      <c r="G35" s="33"/>
      <c r="H35" s="39">
        <f t="shared" si="1"/>
        <v>2.614</v>
      </c>
      <c r="I35" s="33"/>
      <c r="J35" s="39"/>
      <c r="K35" s="33">
        <v>3.316</v>
      </c>
      <c r="L35" s="33">
        <f>L36+L37</f>
        <v>0</v>
      </c>
      <c r="M35" s="97"/>
      <c r="N35" s="97"/>
      <c r="O35" s="33">
        <v>1.474</v>
      </c>
      <c r="P35" s="33">
        <f>P38+P39</f>
        <v>2.614</v>
      </c>
      <c r="Q35" s="33"/>
      <c r="R35" s="39">
        <f>O35-P35</f>
        <v>-1.14</v>
      </c>
      <c r="S35" s="56">
        <f>(P35*100/O35)</f>
        <v>177.3405698778833</v>
      </c>
      <c r="T35" s="50"/>
    </row>
    <row r="36" spans="1:20" ht="64.5" customHeight="1">
      <c r="A36" s="43" t="s">
        <v>366</v>
      </c>
      <c r="B36" s="44" t="s">
        <v>388</v>
      </c>
      <c r="C36" s="32"/>
      <c r="D36" s="32">
        <v>0.329</v>
      </c>
      <c r="E36" s="39">
        <v>0.425</v>
      </c>
      <c r="F36" s="39">
        <f t="shared" si="0"/>
        <v>-0.09599999999999997</v>
      </c>
      <c r="G36" s="32">
        <v>0.329</v>
      </c>
      <c r="H36" s="39">
        <f t="shared" si="1"/>
        <v>0.425</v>
      </c>
      <c r="I36" s="32"/>
      <c r="J36" s="45"/>
      <c r="K36" s="32">
        <v>0.329</v>
      </c>
      <c r="L36" s="32">
        <v>0</v>
      </c>
      <c r="M36" s="98">
        <v>0</v>
      </c>
      <c r="N36" s="98">
        <v>0.425</v>
      </c>
      <c r="O36" s="32"/>
      <c r="P36" s="32"/>
      <c r="Q36" s="32"/>
      <c r="R36" s="39"/>
      <c r="S36" s="56"/>
      <c r="T36" s="50"/>
    </row>
    <row r="37" spans="1:20" ht="56.25" customHeight="1">
      <c r="A37" s="43" t="s">
        <v>367</v>
      </c>
      <c r="B37" s="44" t="s">
        <v>389</v>
      </c>
      <c r="C37" s="32"/>
      <c r="D37" s="32">
        <v>2.987</v>
      </c>
      <c r="E37" s="39">
        <v>4.631</v>
      </c>
      <c r="F37" s="39">
        <f t="shared" si="0"/>
        <v>-1.6440000000000001</v>
      </c>
      <c r="G37" s="32">
        <v>2.987</v>
      </c>
      <c r="H37" s="39">
        <f t="shared" si="1"/>
        <v>4.631</v>
      </c>
      <c r="I37" s="32"/>
      <c r="J37" s="45"/>
      <c r="K37" s="32">
        <v>2.987</v>
      </c>
      <c r="L37" s="32">
        <v>0</v>
      </c>
      <c r="M37" s="98">
        <v>0</v>
      </c>
      <c r="N37" s="98">
        <v>4.631</v>
      </c>
      <c r="O37" s="32"/>
      <c r="P37" s="32"/>
      <c r="Q37" s="32"/>
      <c r="R37" s="39"/>
      <c r="S37" s="56"/>
      <c r="T37" s="50"/>
    </row>
    <row r="38" spans="1:20" ht="27.75" customHeight="1">
      <c r="A38" s="43" t="s">
        <v>368</v>
      </c>
      <c r="B38" s="46" t="s">
        <v>390</v>
      </c>
      <c r="C38" s="32"/>
      <c r="D38" s="32">
        <v>0.739</v>
      </c>
      <c r="E38" s="39">
        <v>1.31</v>
      </c>
      <c r="F38" s="39">
        <f t="shared" si="0"/>
        <v>-0.5710000000000001</v>
      </c>
      <c r="G38" s="32">
        <v>0.739</v>
      </c>
      <c r="H38" s="39">
        <f t="shared" si="1"/>
        <v>1.31</v>
      </c>
      <c r="I38" s="32"/>
      <c r="J38" s="45"/>
      <c r="K38" s="32"/>
      <c r="L38" s="32"/>
      <c r="M38" s="98"/>
      <c r="N38" s="98"/>
      <c r="O38" s="32">
        <v>0.739</v>
      </c>
      <c r="P38" s="32">
        <v>1.31</v>
      </c>
      <c r="Q38" s="32"/>
      <c r="R38" s="39">
        <f>O38-P38</f>
        <v>-0.5710000000000001</v>
      </c>
      <c r="S38" s="56">
        <f>(P38*100/O38)</f>
        <v>177.26657645466847</v>
      </c>
      <c r="T38" s="32"/>
    </row>
    <row r="39" spans="1:20" ht="34.5" customHeight="1">
      <c r="A39" s="43" t="s">
        <v>369</v>
      </c>
      <c r="B39" s="46" t="s">
        <v>391</v>
      </c>
      <c r="C39" s="32"/>
      <c r="D39" s="32">
        <v>0.734</v>
      </c>
      <c r="E39" s="39">
        <v>1.304</v>
      </c>
      <c r="F39" s="39">
        <f t="shared" si="0"/>
        <v>-0.5700000000000001</v>
      </c>
      <c r="G39" s="32">
        <v>0.734</v>
      </c>
      <c r="H39" s="39">
        <f t="shared" si="1"/>
        <v>1.304</v>
      </c>
      <c r="I39" s="32"/>
      <c r="J39" s="45"/>
      <c r="K39" s="32"/>
      <c r="L39" s="32"/>
      <c r="M39" s="98"/>
      <c r="N39" s="98"/>
      <c r="O39" s="32">
        <v>0.734</v>
      </c>
      <c r="P39" s="32">
        <v>1.304</v>
      </c>
      <c r="Q39" s="32"/>
      <c r="R39" s="39">
        <f>O39-P39</f>
        <v>-0.5700000000000001</v>
      </c>
      <c r="S39" s="56">
        <f>(P39*100/O39)</f>
        <v>177.65667574931882</v>
      </c>
      <c r="T39" s="32"/>
    </row>
    <row r="40" spans="1:20" ht="19.5" customHeight="1">
      <c r="A40" s="37" t="s">
        <v>81</v>
      </c>
      <c r="B40" s="42" t="s">
        <v>392</v>
      </c>
      <c r="C40" s="33"/>
      <c r="D40" s="33">
        <v>0.897</v>
      </c>
      <c r="E40" s="39">
        <v>1.14</v>
      </c>
      <c r="F40" s="39">
        <f t="shared" si="0"/>
        <v>-0.24299999999999988</v>
      </c>
      <c r="G40" s="33">
        <v>0.897</v>
      </c>
      <c r="H40" s="39">
        <f t="shared" si="1"/>
        <v>1.14</v>
      </c>
      <c r="I40" s="33">
        <v>0.988</v>
      </c>
      <c r="J40" s="39">
        <f>J41+J42</f>
        <v>1.14</v>
      </c>
      <c r="K40" s="33"/>
      <c r="L40" s="33"/>
      <c r="M40" s="97"/>
      <c r="N40" s="97"/>
      <c r="O40" s="33"/>
      <c r="P40" s="33"/>
      <c r="Q40" s="39"/>
      <c r="R40" s="39"/>
      <c r="S40" s="56"/>
      <c r="T40" s="50"/>
    </row>
    <row r="41" spans="1:20" ht="45.75" customHeight="1">
      <c r="A41" s="43" t="s">
        <v>370</v>
      </c>
      <c r="B41" s="44" t="s">
        <v>393</v>
      </c>
      <c r="C41" s="32"/>
      <c r="D41" s="32">
        <v>0.871</v>
      </c>
      <c r="E41" s="39">
        <v>0.871</v>
      </c>
      <c r="F41" s="39">
        <f t="shared" si="0"/>
        <v>0</v>
      </c>
      <c r="G41" s="32">
        <v>0.871</v>
      </c>
      <c r="H41" s="39">
        <f t="shared" si="1"/>
        <v>1.017</v>
      </c>
      <c r="I41" s="32">
        <v>0.871</v>
      </c>
      <c r="J41" s="45">
        <v>1.017</v>
      </c>
      <c r="K41" s="32"/>
      <c r="L41" s="32"/>
      <c r="M41" s="98"/>
      <c r="N41" s="98"/>
      <c r="O41" s="32"/>
      <c r="P41" s="32"/>
      <c r="Q41" s="39"/>
      <c r="R41" s="39"/>
      <c r="S41" s="56"/>
      <c r="T41" s="50"/>
    </row>
    <row r="42" spans="1:20" ht="60.75" customHeight="1">
      <c r="A42" s="43" t="s">
        <v>371</v>
      </c>
      <c r="B42" s="44" t="s">
        <v>394</v>
      </c>
      <c r="C42" s="32"/>
      <c r="D42" s="32">
        <v>0.116</v>
      </c>
      <c r="E42" s="39">
        <v>0.123</v>
      </c>
      <c r="F42" s="39">
        <f t="shared" si="0"/>
        <v>-0.006999999999999992</v>
      </c>
      <c r="G42" s="32">
        <v>0.116</v>
      </c>
      <c r="H42" s="39">
        <f t="shared" si="1"/>
        <v>0.123</v>
      </c>
      <c r="I42" s="32">
        <v>0.116</v>
      </c>
      <c r="J42" s="45">
        <v>0.123</v>
      </c>
      <c r="K42" s="32"/>
      <c r="L42" s="32"/>
      <c r="M42" s="98"/>
      <c r="N42" s="98"/>
      <c r="O42" s="32"/>
      <c r="P42" s="32"/>
      <c r="Q42" s="39"/>
      <c r="R42" s="39"/>
      <c r="S42" s="56"/>
      <c r="T42" s="32"/>
    </row>
    <row r="43" spans="1:20" ht="10.5">
      <c r="A43" s="104" t="s">
        <v>4</v>
      </c>
      <c r="B43" s="105"/>
      <c r="C43" s="106"/>
      <c r="D43" s="32">
        <f>D18</f>
        <v>11.46</v>
      </c>
      <c r="E43" s="39">
        <v>17.18</v>
      </c>
      <c r="F43" s="45">
        <f>F18</f>
        <v>-5.721</v>
      </c>
      <c r="G43" s="32">
        <f>G18</f>
        <v>11.46</v>
      </c>
      <c r="H43" s="39">
        <f t="shared" si="1"/>
        <v>17.181</v>
      </c>
      <c r="I43" s="32">
        <f aca="true" t="shared" si="2" ref="I43:O43">I18</f>
        <v>1.986</v>
      </c>
      <c r="J43" s="45">
        <f t="shared" si="2"/>
        <v>2.133</v>
      </c>
      <c r="K43" s="32">
        <f t="shared" si="2"/>
        <v>4.322</v>
      </c>
      <c r="L43" s="32">
        <f t="shared" si="2"/>
        <v>1.487</v>
      </c>
      <c r="M43" s="98">
        <f t="shared" si="2"/>
        <v>2.681</v>
      </c>
      <c r="N43" s="98">
        <f t="shared" si="2"/>
        <v>9.07</v>
      </c>
      <c r="O43" s="32">
        <f t="shared" si="2"/>
        <v>2.471</v>
      </c>
      <c r="P43" s="32">
        <f>P39+P38+P34</f>
        <v>4.491</v>
      </c>
      <c r="Q43" s="32"/>
      <c r="R43" s="45">
        <f>R18</f>
        <v>-2.0199999999999996</v>
      </c>
      <c r="S43" s="52">
        <f>S18</f>
        <v>181.74828004856332</v>
      </c>
      <c r="T43" s="36"/>
    </row>
    <row r="44" ht="10.5">
      <c r="E44" s="101"/>
    </row>
    <row r="46" spans="1:14" ht="10.5">
      <c r="A46" s="107" t="s">
        <v>406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</sheetData>
  <sheetProtection/>
  <mergeCells count="28">
    <mergeCell ref="R15:R16"/>
    <mergeCell ref="S15:S16"/>
    <mergeCell ref="R2:T2"/>
    <mergeCell ref="A3:T3"/>
    <mergeCell ref="G4:H4"/>
    <mergeCell ref="J4:K4"/>
    <mergeCell ref="G6:O6"/>
    <mergeCell ref="G7:O7"/>
    <mergeCell ref="J9:K9"/>
    <mergeCell ref="H11:P11"/>
    <mergeCell ref="H12:P12"/>
    <mergeCell ref="A14:A16"/>
    <mergeCell ref="B14:B16"/>
    <mergeCell ref="C14:C16"/>
    <mergeCell ref="D14:D16"/>
    <mergeCell ref="E14:E16"/>
    <mergeCell ref="F14:F16"/>
    <mergeCell ref="G14:P14"/>
    <mergeCell ref="A43:C43"/>
    <mergeCell ref="A46:N46"/>
    <mergeCell ref="Q14:Q16"/>
    <mergeCell ref="R14:S14"/>
    <mergeCell ref="T14:T16"/>
    <mergeCell ref="G15:H15"/>
    <mergeCell ref="I15:J15"/>
    <mergeCell ref="K15:L15"/>
    <mergeCell ref="M15:N15"/>
    <mergeCell ref="O15:P15"/>
  </mergeCells>
  <printOptions/>
  <pageMargins left="0.33" right="0.33" top="0.3" bottom="0.3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37">
      <selection activeCell="H17" sqref="H17:H18"/>
    </sheetView>
  </sheetViews>
  <sheetFormatPr defaultColWidth="9.00390625" defaultRowHeight="12.75"/>
  <cols>
    <col min="1" max="1" width="4.875" style="12" customWidth="1"/>
    <col min="2" max="2" width="13.625" style="12" customWidth="1"/>
    <col min="3" max="3" width="5.875" style="12" customWidth="1"/>
    <col min="4" max="4" width="5.75390625" style="12" customWidth="1"/>
    <col min="5" max="5" width="5.25390625" style="12" customWidth="1"/>
    <col min="6" max="6" width="6.125" style="12" customWidth="1"/>
    <col min="7" max="7" width="5.875" style="12" customWidth="1"/>
    <col min="8" max="8" width="5.375" style="12" customWidth="1"/>
    <col min="9" max="9" width="5.625" style="12" customWidth="1"/>
    <col min="10" max="10" width="5.875" style="12" customWidth="1"/>
    <col min="11" max="11" width="6.00390625" style="12" customWidth="1"/>
    <col min="12" max="12" width="5.875" style="12" customWidth="1"/>
    <col min="13" max="13" width="5.625" style="12" customWidth="1"/>
    <col min="14" max="14" width="5.875" style="12" customWidth="1"/>
    <col min="15" max="15" width="5.375" style="12" customWidth="1"/>
    <col min="16" max="17" width="5.125" style="12" customWidth="1"/>
    <col min="18" max="18" width="5.375" style="12" customWidth="1"/>
    <col min="19" max="19" width="5.00390625" style="12" customWidth="1"/>
    <col min="20" max="20" width="5.25390625" style="12" customWidth="1"/>
    <col min="21" max="21" width="6.00390625" style="12" customWidth="1"/>
    <col min="22" max="22" width="4.75390625" style="12" customWidth="1"/>
    <col min="23" max="23" width="6.75390625" style="12" customWidth="1"/>
    <col min="24" max="24" width="7.75390625" style="12" customWidth="1"/>
    <col min="25" max="16384" width="9.125" style="12" customWidth="1"/>
  </cols>
  <sheetData>
    <row r="1" ht="10.5">
      <c r="X1" s="13" t="s">
        <v>32</v>
      </c>
    </row>
    <row r="2" spans="16:24" ht="24" customHeight="1">
      <c r="P2" s="14"/>
      <c r="Q2" s="14"/>
      <c r="R2" s="14"/>
      <c r="S2" s="14"/>
      <c r="T2" s="14"/>
      <c r="U2" s="14"/>
      <c r="V2" s="120" t="s">
        <v>5</v>
      </c>
      <c r="W2" s="120"/>
      <c r="X2" s="120"/>
    </row>
    <row r="3" spans="1:24" ht="12" customHeight="1">
      <c r="A3" s="121" t="s">
        <v>33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8:14" ht="10.5">
      <c r="H4" s="13" t="s">
        <v>28</v>
      </c>
      <c r="I4" s="122" t="s">
        <v>421</v>
      </c>
      <c r="J4" s="122"/>
      <c r="K4" s="12" t="s">
        <v>29</v>
      </c>
      <c r="L4" s="122" t="s">
        <v>395</v>
      </c>
      <c r="M4" s="122"/>
      <c r="N4" s="12" t="s">
        <v>30</v>
      </c>
    </row>
    <row r="5" ht="11.25" customHeight="1"/>
    <row r="6" spans="8:18" ht="10.5">
      <c r="H6" s="13" t="s">
        <v>6</v>
      </c>
      <c r="I6" s="123" t="s">
        <v>402</v>
      </c>
      <c r="J6" s="123"/>
      <c r="K6" s="123"/>
      <c r="L6" s="123"/>
      <c r="M6" s="123"/>
      <c r="N6" s="123"/>
      <c r="O6" s="123"/>
      <c r="P6" s="123"/>
      <c r="Q6" s="123"/>
      <c r="R6" s="123"/>
    </row>
    <row r="7" spans="9:18" ht="12.75" customHeight="1">
      <c r="I7" s="114" t="s">
        <v>7</v>
      </c>
      <c r="J7" s="114"/>
      <c r="K7" s="114"/>
      <c r="L7" s="114"/>
      <c r="M7" s="114"/>
      <c r="N7" s="114"/>
      <c r="O7" s="114"/>
      <c r="P7" s="114"/>
      <c r="Q7" s="114"/>
      <c r="R7" s="114"/>
    </row>
    <row r="8" ht="11.25" customHeight="1"/>
    <row r="9" spans="11:14" ht="10.5">
      <c r="K9" s="13" t="s">
        <v>8</v>
      </c>
      <c r="L9" s="122" t="s">
        <v>395</v>
      </c>
      <c r="M9" s="122"/>
      <c r="N9" s="12" t="s">
        <v>9</v>
      </c>
    </row>
    <row r="10" ht="11.25" customHeight="1"/>
    <row r="11" spans="10:19" ht="10.5">
      <c r="J11" s="13" t="s">
        <v>10</v>
      </c>
      <c r="K11" s="122" t="s">
        <v>398</v>
      </c>
      <c r="L11" s="122"/>
      <c r="M11" s="122"/>
      <c r="N11" s="122"/>
      <c r="O11" s="122"/>
      <c r="P11" s="122"/>
      <c r="Q11" s="122"/>
      <c r="R11" s="122"/>
      <c r="S11" s="122"/>
    </row>
    <row r="12" spans="11:19" ht="12.75" customHeight="1">
      <c r="K12" s="114" t="s">
        <v>11</v>
      </c>
      <c r="L12" s="114"/>
      <c r="M12" s="114"/>
      <c r="N12" s="114"/>
      <c r="O12" s="114"/>
      <c r="P12" s="114"/>
      <c r="Q12" s="114"/>
      <c r="R12" s="114"/>
      <c r="S12" s="114"/>
    </row>
    <row r="13" ht="11.25" customHeight="1"/>
    <row r="14" spans="1:24" ht="15" customHeight="1">
      <c r="A14" s="108" t="s">
        <v>12</v>
      </c>
      <c r="B14" s="108" t="s">
        <v>13</v>
      </c>
      <c r="C14" s="108" t="s">
        <v>14</v>
      </c>
      <c r="D14" s="127" t="s">
        <v>34</v>
      </c>
      <c r="E14" s="127"/>
      <c r="F14" s="127"/>
      <c r="G14" s="127"/>
      <c r="H14" s="127"/>
      <c r="I14" s="127"/>
      <c r="J14" s="127"/>
      <c r="K14" s="127"/>
      <c r="L14" s="127"/>
      <c r="M14" s="128"/>
      <c r="N14" s="129" t="s">
        <v>24</v>
      </c>
      <c r="O14" s="130"/>
      <c r="P14" s="130"/>
      <c r="Q14" s="130"/>
      <c r="R14" s="130"/>
      <c r="S14" s="130"/>
      <c r="T14" s="130"/>
      <c r="U14" s="130"/>
      <c r="V14" s="130"/>
      <c r="W14" s="131"/>
      <c r="X14" s="108" t="s">
        <v>3</v>
      </c>
    </row>
    <row r="15" spans="1:24" ht="15" customHeight="1">
      <c r="A15" s="109"/>
      <c r="B15" s="109"/>
      <c r="C15" s="109"/>
      <c r="D15" s="137" t="s">
        <v>35</v>
      </c>
      <c r="E15" s="127"/>
      <c r="F15" s="127"/>
      <c r="G15" s="127"/>
      <c r="H15" s="127"/>
      <c r="I15" s="127"/>
      <c r="J15" s="127"/>
      <c r="K15" s="127"/>
      <c r="L15" s="127"/>
      <c r="M15" s="128"/>
      <c r="N15" s="110"/>
      <c r="O15" s="132"/>
      <c r="P15" s="132"/>
      <c r="Q15" s="132"/>
      <c r="R15" s="132"/>
      <c r="S15" s="132"/>
      <c r="T15" s="132"/>
      <c r="U15" s="132"/>
      <c r="V15" s="132"/>
      <c r="W15" s="133"/>
      <c r="X15" s="109"/>
    </row>
    <row r="16" spans="1:24" ht="15" customHeight="1">
      <c r="A16" s="109"/>
      <c r="B16" s="109"/>
      <c r="C16" s="109"/>
      <c r="D16" s="137" t="s">
        <v>0</v>
      </c>
      <c r="E16" s="127"/>
      <c r="F16" s="127"/>
      <c r="G16" s="127"/>
      <c r="H16" s="128"/>
      <c r="I16" s="137" t="s">
        <v>1</v>
      </c>
      <c r="J16" s="127"/>
      <c r="K16" s="127"/>
      <c r="L16" s="127"/>
      <c r="M16" s="128"/>
      <c r="N16" s="136" t="s">
        <v>36</v>
      </c>
      <c r="O16" s="136"/>
      <c r="P16" s="136" t="s">
        <v>37</v>
      </c>
      <c r="Q16" s="136"/>
      <c r="R16" s="136" t="s">
        <v>38</v>
      </c>
      <c r="S16" s="136"/>
      <c r="T16" s="136" t="s">
        <v>39</v>
      </c>
      <c r="U16" s="136"/>
      <c r="V16" s="136" t="s">
        <v>40</v>
      </c>
      <c r="W16" s="136"/>
      <c r="X16" s="109"/>
    </row>
    <row r="17" spans="1:24" ht="111.75" customHeight="1">
      <c r="A17" s="109"/>
      <c r="B17" s="109"/>
      <c r="C17" s="109"/>
      <c r="D17" s="134" t="s">
        <v>36</v>
      </c>
      <c r="E17" s="134" t="s">
        <v>37</v>
      </c>
      <c r="F17" s="134" t="s">
        <v>38</v>
      </c>
      <c r="G17" s="134" t="s">
        <v>39</v>
      </c>
      <c r="H17" s="134" t="s">
        <v>41</v>
      </c>
      <c r="I17" s="134" t="s">
        <v>42</v>
      </c>
      <c r="J17" s="134" t="s">
        <v>37</v>
      </c>
      <c r="K17" s="134" t="s">
        <v>38</v>
      </c>
      <c r="L17" s="134" t="s">
        <v>39</v>
      </c>
      <c r="M17" s="134" t="s">
        <v>41</v>
      </c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09"/>
    </row>
    <row r="18" spans="1:24" ht="40.5" customHeight="1">
      <c r="A18" s="113"/>
      <c r="B18" s="113"/>
      <c r="C18" s="113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50" t="s">
        <v>25</v>
      </c>
      <c r="O18" s="50" t="s">
        <v>2</v>
      </c>
      <c r="P18" s="50" t="s">
        <v>25</v>
      </c>
      <c r="Q18" s="50" t="s">
        <v>2</v>
      </c>
      <c r="R18" s="50" t="s">
        <v>25</v>
      </c>
      <c r="S18" s="50" t="s">
        <v>2</v>
      </c>
      <c r="T18" s="50" t="s">
        <v>25</v>
      </c>
      <c r="U18" s="51" t="s">
        <v>2</v>
      </c>
      <c r="V18" s="50" t="s">
        <v>25</v>
      </c>
      <c r="W18" s="50" t="s">
        <v>2</v>
      </c>
      <c r="X18" s="113"/>
    </row>
    <row r="19" spans="1:24" ht="10.5">
      <c r="A19" s="29">
        <v>1</v>
      </c>
      <c r="B19" s="29">
        <v>2</v>
      </c>
      <c r="C19" s="29">
        <v>3</v>
      </c>
      <c r="D19" s="29">
        <v>4</v>
      </c>
      <c r="E19" s="29">
        <v>5</v>
      </c>
      <c r="F19" s="29">
        <v>6</v>
      </c>
      <c r="G19" s="29">
        <v>7</v>
      </c>
      <c r="H19" s="29">
        <v>8</v>
      </c>
      <c r="I19" s="29">
        <v>9</v>
      </c>
      <c r="J19" s="29">
        <v>10</v>
      </c>
      <c r="K19" s="29">
        <v>11</v>
      </c>
      <c r="L19" s="29">
        <v>12</v>
      </c>
      <c r="M19" s="29">
        <v>13</v>
      </c>
      <c r="N19" s="29">
        <v>14</v>
      </c>
      <c r="O19" s="29">
        <v>15</v>
      </c>
      <c r="P19" s="29">
        <v>16</v>
      </c>
      <c r="Q19" s="29">
        <v>17</v>
      </c>
      <c r="R19" s="29">
        <v>18</v>
      </c>
      <c r="S19" s="29">
        <v>19</v>
      </c>
      <c r="T19" s="29">
        <v>20</v>
      </c>
      <c r="U19" s="29">
        <v>21</v>
      </c>
      <c r="V19" s="29">
        <v>22</v>
      </c>
      <c r="W19" s="29">
        <v>23</v>
      </c>
      <c r="X19" s="29">
        <v>24</v>
      </c>
    </row>
    <row r="20" spans="1:24" ht="52.5" customHeight="1">
      <c r="A20" s="37" t="s">
        <v>354</v>
      </c>
      <c r="B20" s="38" t="s">
        <v>4</v>
      </c>
      <c r="C20" s="29"/>
      <c r="D20" s="29"/>
      <c r="E20" s="29"/>
      <c r="F20" s="29"/>
      <c r="G20" s="33">
        <v>2.471</v>
      </c>
      <c r="H20" s="33"/>
      <c r="I20" s="29"/>
      <c r="J20" s="29"/>
      <c r="K20" s="29"/>
      <c r="L20" s="33">
        <f>L24+L35</f>
        <v>4.491</v>
      </c>
      <c r="M20" s="29"/>
      <c r="N20" s="29"/>
      <c r="O20" s="29"/>
      <c r="P20" s="29"/>
      <c r="Q20" s="29"/>
      <c r="R20" s="29"/>
      <c r="S20" s="29"/>
      <c r="T20" s="39">
        <f>G20-L20</f>
        <v>-2.0199999999999996</v>
      </c>
      <c r="U20" s="52">
        <f>(L20*100/G20)</f>
        <v>181.74828004856332</v>
      </c>
      <c r="V20" s="29"/>
      <c r="W20" s="29"/>
      <c r="X20" s="41" t="s">
        <v>403</v>
      </c>
    </row>
    <row r="21" spans="1:24" ht="36.75" customHeight="1">
      <c r="A21" s="37" t="s">
        <v>355</v>
      </c>
      <c r="B21" s="38" t="s">
        <v>372</v>
      </c>
      <c r="C21" s="29"/>
      <c r="D21" s="29"/>
      <c r="E21" s="29"/>
      <c r="F21" s="29"/>
      <c r="G21" s="33"/>
      <c r="H21" s="33"/>
      <c r="I21" s="29"/>
      <c r="J21" s="29"/>
      <c r="K21" s="29"/>
      <c r="L21" s="33"/>
      <c r="M21" s="29"/>
      <c r="N21" s="29"/>
      <c r="O21" s="29"/>
      <c r="P21" s="29"/>
      <c r="Q21" s="29"/>
      <c r="R21" s="29"/>
      <c r="S21" s="29"/>
      <c r="T21" s="33"/>
      <c r="U21" s="52"/>
      <c r="V21" s="29"/>
      <c r="W21" s="29"/>
      <c r="X21" s="29"/>
    </row>
    <row r="22" spans="1:24" ht="63" customHeight="1">
      <c r="A22" s="37" t="s">
        <v>356</v>
      </c>
      <c r="B22" s="38" t="s">
        <v>373</v>
      </c>
      <c r="C22" s="29"/>
      <c r="D22" s="29"/>
      <c r="E22" s="29"/>
      <c r="F22" s="29"/>
      <c r="G22" s="33">
        <v>0.997</v>
      </c>
      <c r="H22" s="33"/>
      <c r="I22" s="29"/>
      <c r="J22" s="29"/>
      <c r="K22" s="29"/>
      <c r="L22" s="33">
        <f>L29</f>
        <v>1.877</v>
      </c>
      <c r="M22" s="29"/>
      <c r="N22" s="29"/>
      <c r="O22" s="29"/>
      <c r="P22" s="29"/>
      <c r="Q22" s="29"/>
      <c r="R22" s="29"/>
      <c r="S22" s="29"/>
      <c r="T22" s="39">
        <f>G22-L22</f>
        <v>-0.88</v>
      </c>
      <c r="U22" s="52">
        <f>(L22*100/G22)</f>
        <v>188.26479438314945</v>
      </c>
      <c r="V22" s="29"/>
      <c r="W22" s="29"/>
      <c r="X22" s="41" t="s">
        <v>403</v>
      </c>
    </row>
    <row r="23" spans="1:24" ht="111.75" customHeight="1">
      <c r="A23" s="37" t="s">
        <v>357</v>
      </c>
      <c r="B23" s="38" t="s">
        <v>374</v>
      </c>
      <c r="C23" s="29"/>
      <c r="D23" s="29"/>
      <c r="E23" s="29"/>
      <c r="F23" s="29"/>
      <c r="G23" s="33"/>
      <c r="H23" s="33"/>
      <c r="I23" s="29"/>
      <c r="J23" s="29"/>
      <c r="K23" s="29"/>
      <c r="L23" s="33"/>
      <c r="M23" s="29"/>
      <c r="N23" s="29"/>
      <c r="O23" s="29"/>
      <c r="P23" s="29"/>
      <c r="Q23" s="29"/>
      <c r="R23" s="29"/>
      <c r="S23" s="29"/>
      <c r="T23" s="33"/>
      <c r="U23" s="52"/>
      <c r="V23" s="29"/>
      <c r="W23" s="29"/>
      <c r="X23" s="29"/>
    </row>
    <row r="24" spans="1:24" ht="66.75" customHeight="1">
      <c r="A24" s="37" t="s">
        <v>358</v>
      </c>
      <c r="B24" s="38" t="s">
        <v>375</v>
      </c>
      <c r="C24" s="29"/>
      <c r="D24" s="29"/>
      <c r="E24" s="29"/>
      <c r="F24" s="29"/>
      <c r="G24" s="33">
        <v>1.474</v>
      </c>
      <c r="H24" s="33"/>
      <c r="I24" s="29"/>
      <c r="J24" s="29"/>
      <c r="K24" s="29"/>
      <c r="L24" s="33">
        <f>L37</f>
        <v>2.614</v>
      </c>
      <c r="M24" s="29"/>
      <c r="N24" s="29"/>
      <c r="O24" s="29"/>
      <c r="P24" s="29"/>
      <c r="Q24" s="29"/>
      <c r="R24" s="29"/>
      <c r="S24" s="29"/>
      <c r="T24" s="39"/>
      <c r="U24" s="52"/>
      <c r="V24" s="29"/>
      <c r="W24" s="29"/>
      <c r="X24" s="29"/>
    </row>
    <row r="25" spans="1:24" ht="72" customHeight="1">
      <c r="A25" s="37" t="s">
        <v>359</v>
      </c>
      <c r="B25" s="38" t="s">
        <v>376</v>
      </c>
      <c r="C25" s="29"/>
      <c r="D25" s="29"/>
      <c r="E25" s="29"/>
      <c r="F25" s="29"/>
      <c r="G25" s="33"/>
      <c r="H25" s="33"/>
      <c r="I25" s="29"/>
      <c r="J25" s="29"/>
      <c r="K25" s="29"/>
      <c r="L25" s="33"/>
      <c r="M25" s="29"/>
      <c r="N25" s="29"/>
      <c r="O25" s="29"/>
      <c r="P25" s="29"/>
      <c r="Q25" s="29"/>
      <c r="R25" s="29"/>
      <c r="S25" s="29"/>
      <c r="T25" s="33"/>
      <c r="U25" s="52"/>
      <c r="V25" s="29"/>
      <c r="W25" s="29"/>
      <c r="X25" s="29"/>
    </row>
    <row r="26" spans="1:24" ht="31.5">
      <c r="A26" s="37" t="s">
        <v>360</v>
      </c>
      <c r="B26" s="38" t="s">
        <v>377</v>
      </c>
      <c r="C26" s="29"/>
      <c r="D26" s="29"/>
      <c r="E26" s="29"/>
      <c r="F26" s="29"/>
      <c r="G26" s="33"/>
      <c r="H26" s="33"/>
      <c r="I26" s="29"/>
      <c r="J26" s="29"/>
      <c r="K26" s="29"/>
      <c r="L26" s="33"/>
      <c r="M26" s="29"/>
      <c r="N26" s="29"/>
      <c r="O26" s="29"/>
      <c r="P26" s="29"/>
      <c r="Q26" s="29"/>
      <c r="R26" s="29"/>
      <c r="S26" s="29"/>
      <c r="T26" s="39"/>
      <c r="U26" s="52"/>
      <c r="V26" s="29"/>
      <c r="W26" s="29"/>
      <c r="X26" s="41"/>
    </row>
    <row r="27" spans="1:24" ht="10.5">
      <c r="A27" s="53"/>
      <c r="B27" s="54"/>
      <c r="C27" s="29"/>
      <c r="D27" s="29"/>
      <c r="E27" s="29"/>
      <c r="F27" s="29"/>
      <c r="G27" s="33"/>
      <c r="H27" s="33"/>
      <c r="I27" s="29"/>
      <c r="J27" s="29"/>
      <c r="K27" s="29"/>
      <c r="L27" s="33"/>
      <c r="M27" s="29"/>
      <c r="N27" s="29"/>
      <c r="O27" s="29"/>
      <c r="P27" s="29"/>
      <c r="Q27" s="29"/>
      <c r="R27" s="29"/>
      <c r="S27" s="29"/>
      <c r="T27" s="33"/>
      <c r="U27" s="52"/>
      <c r="V27" s="29"/>
      <c r="W27" s="29"/>
      <c r="X27" s="29"/>
    </row>
    <row r="28" spans="1:24" ht="10.5">
      <c r="A28" s="37" t="s">
        <v>361</v>
      </c>
      <c r="B28" s="38" t="s">
        <v>378</v>
      </c>
      <c r="C28" s="29"/>
      <c r="D28" s="29"/>
      <c r="E28" s="29"/>
      <c r="F28" s="29"/>
      <c r="G28" s="33"/>
      <c r="H28" s="33"/>
      <c r="I28" s="29"/>
      <c r="J28" s="29"/>
      <c r="K28" s="29"/>
      <c r="L28" s="33"/>
      <c r="M28" s="29"/>
      <c r="N28" s="29"/>
      <c r="O28" s="29"/>
      <c r="P28" s="29"/>
      <c r="Q28" s="29"/>
      <c r="R28" s="29"/>
      <c r="S28" s="29"/>
      <c r="T28" s="33"/>
      <c r="U28" s="52"/>
      <c r="V28" s="29"/>
      <c r="W28" s="29"/>
      <c r="X28" s="29"/>
    </row>
    <row r="29" spans="1:24" ht="51.75" customHeight="1">
      <c r="A29" s="37" t="s">
        <v>78</v>
      </c>
      <c r="B29" s="42" t="s">
        <v>379</v>
      </c>
      <c r="C29" s="29"/>
      <c r="D29" s="29"/>
      <c r="E29" s="29"/>
      <c r="F29" s="29"/>
      <c r="G29" s="33">
        <v>0.997</v>
      </c>
      <c r="H29" s="33"/>
      <c r="I29" s="29"/>
      <c r="J29" s="29"/>
      <c r="K29" s="29"/>
      <c r="L29" s="33">
        <f>L35</f>
        <v>1.877</v>
      </c>
      <c r="M29" s="29"/>
      <c r="N29" s="29"/>
      <c r="O29" s="29"/>
      <c r="P29" s="29"/>
      <c r="Q29" s="29"/>
      <c r="R29" s="29"/>
      <c r="S29" s="29"/>
      <c r="T29" s="39">
        <f>G29-L29</f>
        <v>-0.88</v>
      </c>
      <c r="U29" s="52">
        <f>(L29*100/G29)</f>
        <v>188.26479438314945</v>
      </c>
      <c r="V29" s="29"/>
      <c r="W29" s="29"/>
      <c r="X29" s="41" t="s">
        <v>403</v>
      </c>
    </row>
    <row r="30" spans="1:24" ht="73.5">
      <c r="A30" s="37" t="s">
        <v>189</v>
      </c>
      <c r="B30" s="38" t="s">
        <v>380</v>
      </c>
      <c r="C30" s="29"/>
      <c r="D30" s="29"/>
      <c r="E30" s="29"/>
      <c r="F30" s="29"/>
      <c r="G30" s="33"/>
      <c r="H30" s="33"/>
      <c r="I30" s="29"/>
      <c r="J30" s="29"/>
      <c r="K30" s="29"/>
      <c r="L30" s="33"/>
      <c r="M30" s="29"/>
      <c r="N30" s="29"/>
      <c r="O30" s="29"/>
      <c r="P30" s="29"/>
      <c r="Q30" s="29"/>
      <c r="R30" s="29"/>
      <c r="S30" s="29"/>
      <c r="T30" s="33"/>
      <c r="U30" s="52"/>
      <c r="V30" s="29"/>
      <c r="W30" s="29"/>
      <c r="X30" s="29"/>
    </row>
    <row r="31" spans="1:24" ht="42">
      <c r="A31" s="37" t="s">
        <v>362</v>
      </c>
      <c r="B31" s="38" t="s">
        <v>381</v>
      </c>
      <c r="C31" s="29"/>
      <c r="D31" s="29"/>
      <c r="E31" s="29"/>
      <c r="F31" s="29"/>
      <c r="G31" s="33"/>
      <c r="H31" s="33"/>
      <c r="I31" s="29"/>
      <c r="J31" s="29"/>
      <c r="K31" s="29"/>
      <c r="L31" s="33"/>
      <c r="M31" s="29"/>
      <c r="N31" s="29"/>
      <c r="O31" s="29"/>
      <c r="P31" s="29"/>
      <c r="Q31" s="29"/>
      <c r="R31" s="29"/>
      <c r="S31" s="29"/>
      <c r="T31" s="33"/>
      <c r="U31" s="52"/>
      <c r="V31" s="29"/>
      <c r="W31" s="29"/>
      <c r="X31" s="29"/>
    </row>
    <row r="32" spans="1:24" ht="45" customHeight="1">
      <c r="A32" s="43" t="s">
        <v>363</v>
      </c>
      <c r="B32" s="44" t="s">
        <v>382</v>
      </c>
      <c r="C32" s="29"/>
      <c r="D32" s="29"/>
      <c r="E32" s="29"/>
      <c r="F32" s="29"/>
      <c r="G32" s="32"/>
      <c r="H32" s="32"/>
      <c r="I32" s="29"/>
      <c r="J32" s="29"/>
      <c r="K32" s="29"/>
      <c r="L32" s="32"/>
      <c r="M32" s="29"/>
      <c r="N32" s="29"/>
      <c r="O32" s="29"/>
      <c r="P32" s="29"/>
      <c r="Q32" s="29"/>
      <c r="R32" s="29"/>
      <c r="S32" s="29"/>
      <c r="T32" s="32"/>
      <c r="U32" s="52"/>
      <c r="V32" s="29"/>
      <c r="W32" s="29"/>
      <c r="X32" s="29"/>
    </row>
    <row r="33" spans="1:24" ht="49.5" customHeight="1">
      <c r="A33" s="43" t="s">
        <v>364</v>
      </c>
      <c r="B33" s="44" t="s">
        <v>383</v>
      </c>
      <c r="C33" s="29"/>
      <c r="D33" s="29"/>
      <c r="E33" s="29"/>
      <c r="F33" s="29"/>
      <c r="G33" s="32"/>
      <c r="H33" s="32"/>
      <c r="I33" s="29"/>
      <c r="J33" s="29"/>
      <c r="K33" s="29"/>
      <c r="L33" s="32"/>
      <c r="M33" s="29"/>
      <c r="N33" s="29"/>
      <c r="O33" s="29"/>
      <c r="P33" s="29"/>
      <c r="Q33" s="29"/>
      <c r="R33" s="29"/>
      <c r="S33" s="29"/>
      <c r="T33" s="32"/>
      <c r="U33" s="52"/>
      <c r="V33" s="29"/>
      <c r="W33" s="29"/>
      <c r="X33" s="41"/>
    </row>
    <row r="34" spans="1:24" ht="48" customHeight="1">
      <c r="A34" s="43" t="s">
        <v>365</v>
      </c>
      <c r="B34" s="44" t="s">
        <v>384</v>
      </c>
      <c r="C34" s="29"/>
      <c r="D34" s="29"/>
      <c r="E34" s="29"/>
      <c r="F34" s="29"/>
      <c r="G34" s="32"/>
      <c r="H34" s="32"/>
      <c r="I34" s="29"/>
      <c r="J34" s="29"/>
      <c r="K34" s="29"/>
      <c r="L34" s="32"/>
      <c r="M34" s="29"/>
      <c r="N34" s="29"/>
      <c r="O34" s="29"/>
      <c r="P34" s="29"/>
      <c r="Q34" s="29"/>
      <c r="R34" s="29"/>
      <c r="S34" s="29"/>
      <c r="T34" s="32"/>
      <c r="U34" s="52"/>
      <c r="V34" s="29"/>
      <c r="W34" s="29"/>
      <c r="X34" s="29"/>
    </row>
    <row r="35" spans="1:24" ht="65.25" customHeight="1">
      <c r="A35" s="37" t="s">
        <v>191</v>
      </c>
      <c r="B35" s="38" t="s">
        <v>385</v>
      </c>
      <c r="C35" s="29"/>
      <c r="D35" s="29"/>
      <c r="E35" s="29"/>
      <c r="F35" s="29"/>
      <c r="G35" s="33">
        <v>0.997</v>
      </c>
      <c r="H35" s="33"/>
      <c r="I35" s="29"/>
      <c r="J35" s="29"/>
      <c r="K35" s="29"/>
      <c r="L35" s="33">
        <f>L36</f>
        <v>1.877</v>
      </c>
      <c r="M35" s="29"/>
      <c r="N35" s="29"/>
      <c r="O35" s="29"/>
      <c r="P35" s="29"/>
      <c r="Q35" s="29"/>
      <c r="R35" s="29"/>
      <c r="S35" s="29"/>
      <c r="T35" s="39">
        <f>G35-L35</f>
        <v>-0.88</v>
      </c>
      <c r="U35" s="52">
        <f>(L35*100/G35)</f>
        <v>188.26479438314945</v>
      </c>
      <c r="V35" s="29"/>
      <c r="W35" s="29"/>
      <c r="X35" s="41" t="s">
        <v>403</v>
      </c>
    </row>
    <row r="36" spans="1:24" ht="53.25" customHeight="1">
      <c r="A36" s="43" t="s">
        <v>193</v>
      </c>
      <c r="B36" s="46" t="s">
        <v>386</v>
      </c>
      <c r="C36" s="29"/>
      <c r="D36" s="29"/>
      <c r="E36" s="29"/>
      <c r="F36" s="29"/>
      <c r="G36" s="32">
        <v>0.997</v>
      </c>
      <c r="H36" s="32"/>
      <c r="I36" s="29"/>
      <c r="J36" s="29"/>
      <c r="K36" s="29"/>
      <c r="L36" s="32">
        <v>1.877</v>
      </c>
      <c r="M36" s="29"/>
      <c r="N36" s="29"/>
      <c r="O36" s="29"/>
      <c r="P36" s="29"/>
      <c r="Q36" s="29"/>
      <c r="R36" s="29"/>
      <c r="S36" s="29"/>
      <c r="T36" s="39">
        <f>G36-L36</f>
        <v>-0.88</v>
      </c>
      <c r="U36" s="52">
        <f>(L36*100/G36)-100</f>
        <v>88.26479438314945</v>
      </c>
      <c r="V36" s="29"/>
      <c r="W36" s="29"/>
      <c r="X36" s="41" t="s">
        <v>403</v>
      </c>
    </row>
    <row r="37" spans="1:24" ht="63">
      <c r="A37" s="37" t="s">
        <v>80</v>
      </c>
      <c r="B37" s="42" t="s">
        <v>387</v>
      </c>
      <c r="C37" s="29"/>
      <c r="D37" s="29"/>
      <c r="E37" s="29"/>
      <c r="F37" s="29"/>
      <c r="G37" s="33">
        <v>1.474</v>
      </c>
      <c r="H37" s="33"/>
      <c r="I37" s="29"/>
      <c r="J37" s="29"/>
      <c r="K37" s="29"/>
      <c r="L37" s="33">
        <f>L40+L41</f>
        <v>2.614</v>
      </c>
      <c r="M37" s="29"/>
      <c r="N37" s="29"/>
      <c r="O37" s="29"/>
      <c r="P37" s="29"/>
      <c r="Q37" s="29"/>
      <c r="R37" s="29"/>
      <c r="S37" s="29"/>
      <c r="T37" s="39">
        <f>G37-L37</f>
        <v>-1.14</v>
      </c>
      <c r="U37" s="52">
        <f>(L37*100/G37)-100</f>
        <v>77.3405698778833</v>
      </c>
      <c r="V37" s="29"/>
      <c r="W37" s="29"/>
      <c r="X37" s="41" t="s">
        <v>403</v>
      </c>
    </row>
    <row r="38" spans="1:24" ht="84" customHeight="1">
      <c r="A38" s="43" t="s">
        <v>366</v>
      </c>
      <c r="B38" s="44" t="s">
        <v>388</v>
      </c>
      <c r="C38" s="29"/>
      <c r="D38" s="29"/>
      <c r="E38" s="29"/>
      <c r="F38" s="29"/>
      <c r="G38" s="32"/>
      <c r="H38" s="32"/>
      <c r="I38" s="29"/>
      <c r="J38" s="29"/>
      <c r="K38" s="29"/>
      <c r="L38" s="32"/>
      <c r="M38" s="29"/>
      <c r="N38" s="29"/>
      <c r="O38" s="29"/>
      <c r="P38" s="29"/>
      <c r="Q38" s="29"/>
      <c r="R38" s="29"/>
      <c r="S38" s="29"/>
      <c r="T38" s="32"/>
      <c r="U38" s="52"/>
      <c r="V38" s="29"/>
      <c r="W38" s="29"/>
      <c r="X38" s="41"/>
    </row>
    <row r="39" spans="1:24" ht="54.75" customHeight="1">
      <c r="A39" s="43" t="s">
        <v>367</v>
      </c>
      <c r="B39" s="44" t="s">
        <v>389</v>
      </c>
      <c r="C39" s="29"/>
      <c r="D39" s="29"/>
      <c r="E39" s="29"/>
      <c r="F39" s="29"/>
      <c r="G39" s="32"/>
      <c r="H39" s="32"/>
      <c r="I39" s="29"/>
      <c r="J39" s="29"/>
      <c r="K39" s="29"/>
      <c r="L39" s="32"/>
      <c r="M39" s="29"/>
      <c r="N39" s="29"/>
      <c r="O39" s="29"/>
      <c r="P39" s="29"/>
      <c r="Q39" s="29"/>
      <c r="R39" s="29"/>
      <c r="S39" s="29"/>
      <c r="T39" s="32"/>
      <c r="U39" s="52"/>
      <c r="V39" s="29"/>
      <c r="W39" s="29"/>
      <c r="X39" s="41"/>
    </row>
    <row r="40" spans="1:24" ht="57.75" customHeight="1">
      <c r="A40" s="43" t="s">
        <v>368</v>
      </c>
      <c r="B40" s="46" t="s">
        <v>390</v>
      </c>
      <c r="C40" s="29"/>
      <c r="D40" s="29"/>
      <c r="E40" s="29"/>
      <c r="F40" s="29"/>
      <c r="G40" s="32">
        <v>0.739</v>
      </c>
      <c r="H40" s="32"/>
      <c r="I40" s="29"/>
      <c r="J40" s="29"/>
      <c r="K40" s="29"/>
      <c r="L40" s="32">
        <v>1.31</v>
      </c>
      <c r="M40" s="29"/>
      <c r="N40" s="29"/>
      <c r="O40" s="29"/>
      <c r="P40" s="29"/>
      <c r="Q40" s="29"/>
      <c r="R40" s="29"/>
      <c r="S40" s="29"/>
      <c r="T40" s="39">
        <f>G40-L40</f>
        <v>-0.5710000000000001</v>
      </c>
      <c r="U40" s="52">
        <f>(L40*100/G40)-100</f>
        <v>77.26657645466847</v>
      </c>
      <c r="V40" s="29"/>
      <c r="W40" s="29"/>
      <c r="X40" s="41" t="s">
        <v>403</v>
      </c>
    </row>
    <row r="41" spans="1:24" ht="50.25" customHeight="1">
      <c r="A41" s="43" t="s">
        <v>369</v>
      </c>
      <c r="B41" s="46" t="s">
        <v>391</v>
      </c>
      <c r="C41" s="29"/>
      <c r="D41" s="29"/>
      <c r="E41" s="29"/>
      <c r="F41" s="29"/>
      <c r="G41" s="32">
        <v>0.734</v>
      </c>
      <c r="H41" s="32"/>
      <c r="I41" s="29"/>
      <c r="J41" s="29"/>
      <c r="K41" s="29"/>
      <c r="L41" s="32">
        <v>1.304</v>
      </c>
      <c r="M41" s="29"/>
      <c r="N41" s="29"/>
      <c r="O41" s="29"/>
      <c r="P41" s="29"/>
      <c r="Q41" s="29"/>
      <c r="R41" s="29"/>
      <c r="S41" s="29"/>
      <c r="T41" s="39">
        <f>G41-L41</f>
        <v>-0.5700000000000001</v>
      </c>
      <c r="U41" s="52">
        <f>(L41*100/G41)-100</f>
        <v>77.65667574931882</v>
      </c>
      <c r="V41" s="29"/>
      <c r="W41" s="29"/>
      <c r="X41" s="41" t="s">
        <v>403</v>
      </c>
    </row>
    <row r="42" spans="1:24" ht="42">
      <c r="A42" s="37" t="s">
        <v>81</v>
      </c>
      <c r="B42" s="42" t="s">
        <v>392</v>
      </c>
      <c r="C42" s="29"/>
      <c r="D42" s="29"/>
      <c r="E42" s="29"/>
      <c r="F42" s="29"/>
      <c r="G42" s="33"/>
      <c r="H42" s="33"/>
      <c r="I42" s="29"/>
      <c r="J42" s="29"/>
      <c r="K42" s="29"/>
      <c r="L42" s="33"/>
      <c r="M42" s="29"/>
      <c r="N42" s="29"/>
      <c r="O42" s="29"/>
      <c r="P42" s="29"/>
      <c r="Q42" s="29"/>
      <c r="R42" s="29"/>
      <c r="S42" s="29"/>
      <c r="T42" s="39"/>
      <c r="U42" s="52"/>
      <c r="V42" s="29"/>
      <c r="W42" s="29"/>
      <c r="X42" s="41"/>
    </row>
    <row r="43" spans="1:24" ht="60" customHeight="1">
      <c r="A43" s="43" t="s">
        <v>370</v>
      </c>
      <c r="B43" s="44" t="s">
        <v>393</v>
      </c>
      <c r="C43" s="29"/>
      <c r="D43" s="29"/>
      <c r="E43" s="29"/>
      <c r="F43" s="29"/>
      <c r="G43" s="32"/>
      <c r="H43" s="32"/>
      <c r="I43" s="29"/>
      <c r="J43" s="29"/>
      <c r="K43" s="29"/>
      <c r="L43" s="32"/>
      <c r="M43" s="29"/>
      <c r="N43" s="29"/>
      <c r="O43" s="29"/>
      <c r="P43" s="29"/>
      <c r="Q43" s="29"/>
      <c r="R43" s="29"/>
      <c r="S43" s="29"/>
      <c r="T43" s="39"/>
      <c r="U43" s="52"/>
      <c r="V43" s="29"/>
      <c r="W43" s="29"/>
      <c r="X43" s="41"/>
    </row>
    <row r="44" spans="1:24" ht="81.75" customHeight="1">
      <c r="A44" s="43" t="s">
        <v>371</v>
      </c>
      <c r="B44" s="44" t="s">
        <v>394</v>
      </c>
      <c r="C44" s="29"/>
      <c r="D44" s="29"/>
      <c r="E44" s="29"/>
      <c r="F44" s="29"/>
      <c r="G44" s="32"/>
      <c r="H44" s="32"/>
      <c r="I44" s="29"/>
      <c r="J44" s="29"/>
      <c r="K44" s="29"/>
      <c r="L44" s="32"/>
      <c r="M44" s="29"/>
      <c r="N44" s="29"/>
      <c r="O44" s="29"/>
      <c r="P44" s="29"/>
      <c r="Q44" s="29"/>
      <c r="R44" s="29"/>
      <c r="S44" s="29"/>
      <c r="T44" s="39"/>
      <c r="U44" s="52"/>
      <c r="V44" s="29"/>
      <c r="W44" s="29"/>
      <c r="X44" s="41"/>
    </row>
    <row r="45" spans="1:24" ht="21" customHeight="1">
      <c r="A45" s="124" t="s">
        <v>4</v>
      </c>
      <c r="B45" s="125"/>
      <c r="C45" s="126"/>
      <c r="D45" s="55"/>
      <c r="E45" s="55"/>
      <c r="F45" s="55"/>
      <c r="G45" s="32">
        <f>G20</f>
        <v>2.471</v>
      </c>
      <c r="H45" s="55"/>
      <c r="I45" s="55"/>
      <c r="J45" s="55"/>
      <c r="K45" s="55"/>
      <c r="L45" s="32">
        <f>L41+L40+L36</f>
        <v>4.491</v>
      </c>
      <c r="M45" s="55"/>
      <c r="N45" s="55"/>
      <c r="O45" s="55"/>
      <c r="P45" s="55"/>
      <c r="Q45" s="55"/>
      <c r="R45" s="55"/>
      <c r="S45" s="55"/>
      <c r="T45" s="39">
        <f>T20</f>
        <v>-2.0199999999999996</v>
      </c>
      <c r="U45" s="56">
        <f>U20</f>
        <v>181.74828004856332</v>
      </c>
      <c r="V45" s="55"/>
      <c r="W45" s="55"/>
      <c r="X45" s="57"/>
    </row>
    <row r="48" spans="1:9" ht="10.5">
      <c r="A48" s="107" t="s">
        <v>407</v>
      </c>
      <c r="B48" s="107"/>
      <c r="C48" s="107"/>
      <c r="D48" s="107"/>
      <c r="E48" s="107"/>
      <c r="F48" s="107"/>
      <c r="G48" s="107"/>
      <c r="H48" s="107"/>
      <c r="I48" s="107"/>
    </row>
  </sheetData>
  <sheetProtection/>
  <mergeCells count="35"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  <mergeCell ref="K12:S12"/>
    <mergeCell ref="H17:H18"/>
    <mergeCell ref="I17:I18"/>
    <mergeCell ref="J17:J18"/>
    <mergeCell ref="K17:K18"/>
    <mergeCell ref="L17:L18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A45:C45"/>
    <mergeCell ref="A48:I48"/>
    <mergeCell ref="V2:X2"/>
    <mergeCell ref="A3:X3"/>
    <mergeCell ref="I4:J4"/>
    <mergeCell ref="L4:M4"/>
    <mergeCell ref="I6:R6"/>
    <mergeCell ref="I7:R7"/>
    <mergeCell ref="L9:M9"/>
    <mergeCell ref="K11:S11"/>
  </mergeCells>
  <printOptions/>
  <pageMargins left="0.35" right="0.24" top="0.32" bottom="0.2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4">
      <selection activeCell="N42" sqref="N42:V42"/>
    </sheetView>
  </sheetViews>
  <sheetFormatPr defaultColWidth="9.00390625" defaultRowHeight="12.75"/>
  <cols>
    <col min="1" max="1" width="4.625" style="1" customWidth="1"/>
    <col min="2" max="2" width="11.375" style="1" customWidth="1"/>
    <col min="3" max="3" width="6.125" style="1" customWidth="1"/>
    <col min="4" max="4" width="6.875" style="1" customWidth="1"/>
    <col min="5" max="5" width="7.375" style="1" customWidth="1"/>
    <col min="6" max="6" width="5.25390625" style="1" customWidth="1"/>
    <col min="7" max="7" width="5.375" style="1" customWidth="1"/>
    <col min="8" max="8" width="5.875" style="1" customWidth="1"/>
    <col min="9" max="9" width="5.75390625" style="1" customWidth="1"/>
    <col min="10" max="11" width="6.125" style="1" customWidth="1"/>
    <col min="12" max="13" width="5.625" style="1" customWidth="1"/>
    <col min="14" max="14" width="5.875" style="1" customWidth="1"/>
    <col min="15" max="15" width="5.75390625" style="1" customWidth="1"/>
    <col min="16" max="16" width="6.00390625" style="1" customWidth="1"/>
    <col min="17" max="17" width="5.75390625" style="1" customWidth="1"/>
    <col min="18" max="18" width="5.625" style="1" customWidth="1"/>
    <col min="19" max="19" width="6.375" style="1" customWidth="1"/>
    <col min="20" max="21" width="8.875" style="1" customWidth="1"/>
    <col min="22" max="22" width="9.00390625" style="1" customWidth="1"/>
    <col min="23" max="16384" width="9.125" style="1" customWidth="1"/>
  </cols>
  <sheetData>
    <row r="1" s="3" customFormat="1" ht="12">
      <c r="V1" s="4" t="s">
        <v>43</v>
      </c>
    </row>
    <row r="2" spans="20:22" s="3" customFormat="1" ht="24" customHeight="1">
      <c r="T2" s="144" t="s">
        <v>5</v>
      </c>
      <c r="U2" s="144"/>
      <c r="V2" s="144"/>
    </row>
    <row r="3" spans="1:22" s="3" customFormat="1" ht="12">
      <c r="A3" s="145" t="s">
        <v>44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7:11" s="3" customFormat="1" ht="12">
      <c r="G4" s="4" t="s">
        <v>28</v>
      </c>
      <c r="H4" s="7" t="s">
        <v>421</v>
      </c>
      <c r="I4" s="6" t="s">
        <v>45</v>
      </c>
      <c r="J4" s="7" t="s">
        <v>395</v>
      </c>
      <c r="K4" s="3" t="s">
        <v>30</v>
      </c>
    </row>
    <row r="5" ht="11.25" customHeight="1"/>
    <row r="6" spans="6:17" s="3" customFormat="1" ht="12">
      <c r="F6" s="4" t="s">
        <v>6</v>
      </c>
      <c r="G6" s="146" t="s">
        <v>401</v>
      </c>
      <c r="H6" s="146"/>
      <c r="I6" s="146"/>
      <c r="J6" s="146"/>
      <c r="K6" s="146"/>
      <c r="L6" s="146"/>
      <c r="M6" s="146"/>
      <c r="N6" s="146"/>
      <c r="O6" s="146"/>
      <c r="P6" s="146"/>
      <c r="Q6" s="9"/>
    </row>
    <row r="7" spans="7:17" s="2" customFormat="1" ht="12.75" customHeight="1">
      <c r="G7" s="147" t="s">
        <v>7</v>
      </c>
      <c r="H7" s="147"/>
      <c r="I7" s="147"/>
      <c r="J7" s="147"/>
      <c r="K7" s="147"/>
      <c r="L7" s="147"/>
      <c r="M7" s="147"/>
      <c r="N7" s="147"/>
      <c r="O7" s="147"/>
      <c r="P7" s="147"/>
      <c r="Q7" s="5"/>
    </row>
    <row r="8" ht="11.25" customHeight="1"/>
    <row r="9" spans="9:11" s="3" customFormat="1" ht="12">
      <c r="I9" s="4" t="s">
        <v>8</v>
      </c>
      <c r="J9" s="7" t="s">
        <v>395</v>
      </c>
      <c r="K9" s="3" t="s">
        <v>9</v>
      </c>
    </row>
    <row r="10" ht="11.25" customHeight="1"/>
    <row r="11" spans="7:17" s="3" customFormat="1" ht="12">
      <c r="G11" s="4" t="s">
        <v>10</v>
      </c>
      <c r="H11" s="148" t="s">
        <v>398</v>
      </c>
      <c r="I11" s="148"/>
      <c r="J11" s="148"/>
      <c r="K11" s="148"/>
      <c r="L11" s="148"/>
      <c r="M11" s="148"/>
      <c r="N11" s="148"/>
      <c r="O11" s="148"/>
      <c r="P11" s="148"/>
      <c r="Q11" s="148"/>
    </row>
    <row r="12" spans="8:17" s="2" customFormat="1" ht="12.75" customHeight="1">
      <c r="H12" s="147" t="s">
        <v>11</v>
      </c>
      <c r="I12" s="147"/>
      <c r="J12" s="147"/>
      <c r="K12" s="147"/>
      <c r="L12" s="147"/>
      <c r="M12" s="147"/>
      <c r="N12" s="147"/>
      <c r="O12" s="147"/>
      <c r="P12" s="147"/>
      <c r="Q12" s="147"/>
    </row>
    <row r="13" ht="11.25" customHeight="1"/>
    <row r="14" spans="1:22" s="2" customFormat="1" ht="78.75" customHeight="1">
      <c r="A14" s="139" t="s">
        <v>12</v>
      </c>
      <c r="B14" s="139" t="s">
        <v>13</v>
      </c>
      <c r="C14" s="139" t="s">
        <v>14</v>
      </c>
      <c r="D14" s="139" t="s">
        <v>46</v>
      </c>
      <c r="E14" s="139" t="s">
        <v>47</v>
      </c>
      <c r="F14" s="142" t="s">
        <v>48</v>
      </c>
      <c r="G14" s="143"/>
      <c r="H14" s="142" t="s">
        <v>49</v>
      </c>
      <c r="I14" s="155"/>
      <c r="J14" s="155"/>
      <c r="K14" s="155"/>
      <c r="L14" s="155"/>
      <c r="M14" s="155"/>
      <c r="N14" s="155"/>
      <c r="O14" s="155"/>
      <c r="P14" s="155"/>
      <c r="Q14" s="143"/>
      <c r="R14" s="142" t="s">
        <v>50</v>
      </c>
      <c r="S14" s="143"/>
      <c r="T14" s="149" t="s">
        <v>51</v>
      </c>
      <c r="U14" s="150"/>
      <c r="V14" s="139" t="s">
        <v>3</v>
      </c>
    </row>
    <row r="15" spans="1:22" s="2" customFormat="1" ht="15" customHeight="1">
      <c r="A15" s="140"/>
      <c r="B15" s="140"/>
      <c r="C15" s="140"/>
      <c r="D15" s="140"/>
      <c r="E15" s="140"/>
      <c r="F15" s="153" t="s">
        <v>52</v>
      </c>
      <c r="G15" s="153" t="s">
        <v>53</v>
      </c>
      <c r="H15" s="142" t="s">
        <v>18</v>
      </c>
      <c r="I15" s="143"/>
      <c r="J15" s="142" t="s">
        <v>19</v>
      </c>
      <c r="K15" s="143"/>
      <c r="L15" s="142" t="s">
        <v>20</v>
      </c>
      <c r="M15" s="143"/>
      <c r="N15" s="142" t="s">
        <v>21</v>
      </c>
      <c r="O15" s="143"/>
      <c r="P15" s="142" t="s">
        <v>22</v>
      </c>
      <c r="Q15" s="143"/>
      <c r="R15" s="153" t="s">
        <v>52</v>
      </c>
      <c r="S15" s="153" t="s">
        <v>53</v>
      </c>
      <c r="T15" s="141"/>
      <c r="U15" s="151"/>
      <c r="V15" s="140"/>
    </row>
    <row r="16" spans="1:22" s="2" customFormat="1" ht="121.5" customHeight="1">
      <c r="A16" s="152"/>
      <c r="B16" s="152"/>
      <c r="C16" s="152"/>
      <c r="D16" s="152"/>
      <c r="E16" s="141"/>
      <c r="F16" s="154"/>
      <c r="G16" s="154"/>
      <c r="H16" s="10" t="s">
        <v>0</v>
      </c>
      <c r="I16" s="10" t="s">
        <v>1</v>
      </c>
      <c r="J16" s="10" t="s">
        <v>0</v>
      </c>
      <c r="K16" s="10" t="s">
        <v>1</v>
      </c>
      <c r="L16" s="10" t="s">
        <v>0</v>
      </c>
      <c r="M16" s="10" t="s">
        <v>1</v>
      </c>
      <c r="N16" s="10" t="s">
        <v>0</v>
      </c>
      <c r="O16" s="10" t="s">
        <v>1</v>
      </c>
      <c r="P16" s="10" t="s">
        <v>0</v>
      </c>
      <c r="Q16" s="10" t="s">
        <v>1</v>
      </c>
      <c r="R16" s="154"/>
      <c r="S16" s="154"/>
      <c r="T16" s="11" t="s">
        <v>54</v>
      </c>
      <c r="U16" s="11" t="s">
        <v>2</v>
      </c>
      <c r="V16" s="152"/>
    </row>
    <row r="17" spans="1:22" s="2" customFormat="1" ht="11.2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8">
        <v>16</v>
      </c>
      <c r="Q17" s="8">
        <v>17</v>
      </c>
      <c r="R17" s="8">
        <v>18</v>
      </c>
      <c r="S17" s="8">
        <v>19</v>
      </c>
      <c r="T17" s="8">
        <v>20</v>
      </c>
      <c r="U17" s="8">
        <v>21</v>
      </c>
      <c r="V17" s="8">
        <v>22</v>
      </c>
    </row>
    <row r="18" spans="1:22" s="2" customFormat="1" ht="52.5">
      <c r="A18" s="37" t="s">
        <v>354</v>
      </c>
      <c r="B18" s="38" t="s">
        <v>4</v>
      </c>
      <c r="C18" s="32" t="s">
        <v>404</v>
      </c>
      <c r="D18" s="32" t="s">
        <v>404</v>
      </c>
      <c r="E18" s="32" t="s">
        <v>404</v>
      </c>
      <c r="F18" s="32" t="s">
        <v>404</v>
      </c>
      <c r="G18" s="32" t="s">
        <v>404</v>
      </c>
      <c r="H18" s="39">
        <v>9.55</v>
      </c>
      <c r="I18" s="45">
        <f>K18+M18+O18+Q18</f>
        <v>22.582</v>
      </c>
      <c r="J18" s="39">
        <f>1.986*100/120</f>
        <v>1.655</v>
      </c>
      <c r="K18" s="39">
        <f>K20+K24</f>
        <v>1.7759999999999998</v>
      </c>
      <c r="L18" s="97">
        <v>2.681</v>
      </c>
      <c r="M18" s="97">
        <f>M27+M33+M40</f>
        <v>9.07</v>
      </c>
      <c r="N18" s="39">
        <f>2.681*100/120</f>
        <v>2.234166666666667</v>
      </c>
      <c r="O18" s="39">
        <f>O29+O31+O33+O35+O36</f>
        <v>7.557</v>
      </c>
      <c r="P18" s="39">
        <f>2.471*100/120</f>
        <v>2.059166666666667</v>
      </c>
      <c r="Q18" s="39">
        <f>Q20+Q22</f>
        <v>4.179</v>
      </c>
      <c r="R18" s="32" t="s">
        <v>404</v>
      </c>
      <c r="S18" s="32" t="s">
        <v>404</v>
      </c>
      <c r="T18" s="45">
        <f>M18-L18</f>
        <v>6.389</v>
      </c>
      <c r="U18" s="52">
        <f>(M18*100/L18)</f>
        <v>338.3066020141738</v>
      </c>
      <c r="V18" s="50" t="s">
        <v>422</v>
      </c>
    </row>
    <row r="19" spans="1:22" s="2" customFormat="1" ht="51.75" customHeight="1">
      <c r="A19" s="37" t="s">
        <v>355</v>
      </c>
      <c r="B19" s="38" t="s">
        <v>372</v>
      </c>
      <c r="C19" s="32" t="s">
        <v>404</v>
      </c>
      <c r="D19" s="32" t="s">
        <v>404</v>
      </c>
      <c r="E19" s="32" t="s">
        <v>404</v>
      </c>
      <c r="F19" s="32" t="s">
        <v>404</v>
      </c>
      <c r="G19" s="32" t="s">
        <v>404</v>
      </c>
      <c r="H19" s="32" t="s">
        <v>404</v>
      </c>
      <c r="I19" s="32" t="s">
        <v>404</v>
      </c>
      <c r="J19" s="32" t="s">
        <v>404</v>
      </c>
      <c r="K19" s="32" t="s">
        <v>404</v>
      </c>
      <c r="L19" s="32" t="s">
        <v>404</v>
      </c>
      <c r="M19" s="32" t="s">
        <v>404</v>
      </c>
      <c r="N19" s="32" t="s">
        <v>404</v>
      </c>
      <c r="O19" s="32" t="s">
        <v>404</v>
      </c>
      <c r="P19" s="32" t="s">
        <v>404</v>
      </c>
      <c r="Q19" s="32" t="s">
        <v>404</v>
      </c>
      <c r="R19" s="32" t="s">
        <v>404</v>
      </c>
      <c r="S19" s="32" t="s">
        <v>404</v>
      </c>
      <c r="T19" s="32"/>
      <c r="U19" s="32" t="s">
        <v>404</v>
      </c>
      <c r="V19" s="32" t="s">
        <v>404</v>
      </c>
    </row>
    <row r="20" spans="1:22" s="2" customFormat="1" ht="67.5" customHeight="1">
      <c r="A20" s="37" t="s">
        <v>356</v>
      </c>
      <c r="B20" s="38" t="s">
        <v>373</v>
      </c>
      <c r="C20" s="32" t="s">
        <v>404</v>
      </c>
      <c r="D20" s="32" t="s">
        <v>404</v>
      </c>
      <c r="E20" s="32" t="s">
        <v>404</v>
      </c>
      <c r="F20" s="32" t="s">
        <v>404</v>
      </c>
      <c r="G20" s="32" t="s">
        <v>404</v>
      </c>
      <c r="H20" s="39">
        <f>5.682*100/120</f>
        <v>4.735</v>
      </c>
      <c r="I20" s="32" t="s">
        <v>404</v>
      </c>
      <c r="J20" s="39">
        <f>0.997*100/120</f>
        <v>0.8308333333333333</v>
      </c>
      <c r="K20" s="39">
        <f>K26</f>
        <v>0.827</v>
      </c>
      <c r="L20" s="97">
        <v>2.681</v>
      </c>
      <c r="M20" s="97">
        <f>M27+M33</f>
        <v>9.07</v>
      </c>
      <c r="N20" s="39">
        <f>2.681*100/120</f>
        <v>2.234166666666667</v>
      </c>
      <c r="O20" s="39"/>
      <c r="P20" s="39">
        <f>0.997*100/120</f>
        <v>0.8308333333333333</v>
      </c>
      <c r="Q20" s="39">
        <f>Q32</f>
        <v>1.564</v>
      </c>
      <c r="R20" s="32" t="s">
        <v>404</v>
      </c>
      <c r="S20" s="32" t="s">
        <v>404</v>
      </c>
      <c r="T20" s="45">
        <f>M20-L20</f>
        <v>6.389</v>
      </c>
      <c r="U20" s="52">
        <f>(M20*100/L20)</f>
        <v>338.3066020141738</v>
      </c>
      <c r="V20" s="50" t="s">
        <v>403</v>
      </c>
    </row>
    <row r="21" spans="1:22" s="2" customFormat="1" ht="139.5" customHeight="1">
      <c r="A21" s="37" t="s">
        <v>357</v>
      </c>
      <c r="B21" s="38" t="s">
        <v>374</v>
      </c>
      <c r="C21" s="32" t="s">
        <v>404</v>
      </c>
      <c r="D21" s="32" t="s">
        <v>404</v>
      </c>
      <c r="E21" s="32" t="s">
        <v>404</v>
      </c>
      <c r="F21" s="32" t="s">
        <v>404</v>
      </c>
      <c r="G21" s="32" t="s">
        <v>404</v>
      </c>
      <c r="H21" s="32" t="s">
        <v>404</v>
      </c>
      <c r="I21" s="32" t="s">
        <v>404</v>
      </c>
      <c r="J21" s="32" t="s">
        <v>404</v>
      </c>
      <c r="K21" s="32" t="s">
        <v>404</v>
      </c>
      <c r="L21" s="32" t="s">
        <v>404</v>
      </c>
      <c r="M21" s="32" t="s">
        <v>404</v>
      </c>
      <c r="N21" s="32" t="s">
        <v>404</v>
      </c>
      <c r="O21" s="32" t="s">
        <v>404</v>
      </c>
      <c r="P21" s="32" t="s">
        <v>404</v>
      </c>
      <c r="Q21" s="32" t="s">
        <v>404</v>
      </c>
      <c r="R21" s="32" t="s">
        <v>404</v>
      </c>
      <c r="S21" s="32" t="s">
        <v>404</v>
      </c>
      <c r="T21" s="32" t="s">
        <v>404</v>
      </c>
      <c r="U21" s="32" t="s">
        <v>404</v>
      </c>
      <c r="V21" s="32" t="s">
        <v>404</v>
      </c>
    </row>
    <row r="22" spans="1:22" s="2" customFormat="1" ht="92.25" customHeight="1">
      <c r="A22" s="37" t="s">
        <v>358</v>
      </c>
      <c r="B22" s="38" t="s">
        <v>375</v>
      </c>
      <c r="C22" s="32" t="s">
        <v>404</v>
      </c>
      <c r="D22" s="32" t="s">
        <v>404</v>
      </c>
      <c r="E22" s="32" t="s">
        <v>404</v>
      </c>
      <c r="F22" s="32" t="s">
        <v>404</v>
      </c>
      <c r="G22" s="32" t="s">
        <v>404</v>
      </c>
      <c r="H22" s="39">
        <f>4.789*100/120</f>
        <v>3.9908333333333332</v>
      </c>
      <c r="I22" s="32" t="s">
        <v>404</v>
      </c>
      <c r="J22" s="32" t="s">
        <v>404</v>
      </c>
      <c r="K22" s="32"/>
      <c r="L22" s="32"/>
      <c r="M22" s="32"/>
      <c r="N22" s="32" t="s">
        <v>404</v>
      </c>
      <c r="O22" s="32" t="s">
        <v>404</v>
      </c>
      <c r="P22" s="39">
        <f>1.474*100/120</f>
        <v>1.2283333333333333</v>
      </c>
      <c r="Q22" s="39">
        <f>Q34</f>
        <v>2.615</v>
      </c>
      <c r="R22" s="32" t="s">
        <v>404</v>
      </c>
      <c r="S22" s="32" t="s">
        <v>404</v>
      </c>
      <c r="T22" s="45">
        <f>M22-L22</f>
        <v>0</v>
      </c>
      <c r="U22" s="32" t="s">
        <v>404</v>
      </c>
      <c r="V22" s="32" t="s">
        <v>404</v>
      </c>
    </row>
    <row r="23" spans="1:22" s="2" customFormat="1" ht="75" customHeight="1">
      <c r="A23" s="37" t="s">
        <v>359</v>
      </c>
      <c r="B23" s="38" t="s">
        <v>376</v>
      </c>
      <c r="C23" s="32" t="s">
        <v>404</v>
      </c>
      <c r="D23" s="32" t="s">
        <v>404</v>
      </c>
      <c r="E23" s="32" t="s">
        <v>404</v>
      </c>
      <c r="F23" s="32" t="s">
        <v>404</v>
      </c>
      <c r="G23" s="32" t="s">
        <v>404</v>
      </c>
      <c r="H23" s="32" t="s">
        <v>404</v>
      </c>
      <c r="I23" s="32" t="s">
        <v>404</v>
      </c>
      <c r="J23" s="32" t="s">
        <v>404</v>
      </c>
      <c r="K23" s="32" t="s">
        <v>404</v>
      </c>
      <c r="L23" s="32" t="s">
        <v>404</v>
      </c>
      <c r="M23" s="32" t="s">
        <v>404</v>
      </c>
      <c r="N23" s="32" t="s">
        <v>404</v>
      </c>
      <c r="O23" s="32" t="s">
        <v>404</v>
      </c>
      <c r="P23" s="32" t="s">
        <v>404</v>
      </c>
      <c r="Q23" s="32" t="s">
        <v>404</v>
      </c>
      <c r="R23" s="32" t="s">
        <v>404</v>
      </c>
      <c r="S23" s="32" t="s">
        <v>404</v>
      </c>
      <c r="T23" s="32"/>
      <c r="U23" s="32" t="s">
        <v>404</v>
      </c>
      <c r="V23" s="32" t="s">
        <v>404</v>
      </c>
    </row>
    <row r="24" spans="1:22" s="2" customFormat="1" ht="62.25" customHeight="1">
      <c r="A24" s="37" t="s">
        <v>360</v>
      </c>
      <c r="B24" s="38" t="s">
        <v>377</v>
      </c>
      <c r="C24" s="32" t="s">
        <v>404</v>
      </c>
      <c r="D24" s="32" t="s">
        <v>404</v>
      </c>
      <c r="E24" s="32" t="s">
        <v>404</v>
      </c>
      <c r="F24" s="32" t="s">
        <v>404</v>
      </c>
      <c r="G24" s="32" t="s">
        <v>404</v>
      </c>
      <c r="H24" s="39">
        <f>0.988*100/120</f>
        <v>0.8233333333333334</v>
      </c>
      <c r="I24" s="33"/>
      <c r="J24" s="39">
        <f>0.988*100/120</f>
        <v>0.8233333333333334</v>
      </c>
      <c r="K24" s="39">
        <f>K39</f>
        <v>0.949</v>
      </c>
      <c r="L24" s="97"/>
      <c r="M24" s="97">
        <f>M27+M33</f>
        <v>9.07</v>
      </c>
      <c r="N24" s="39"/>
      <c r="O24" s="39"/>
      <c r="P24" s="39"/>
      <c r="Q24" s="39"/>
      <c r="R24" s="32"/>
      <c r="S24" s="32"/>
      <c r="T24" s="45">
        <f>M24-L24</f>
        <v>9.07</v>
      </c>
      <c r="U24" s="52"/>
      <c r="V24" s="50" t="s">
        <v>403</v>
      </c>
    </row>
    <row r="25" spans="1:22" s="2" customFormat="1" ht="21" customHeight="1">
      <c r="A25" s="37" t="s">
        <v>361</v>
      </c>
      <c r="B25" s="38" t="s">
        <v>378</v>
      </c>
      <c r="C25" s="32" t="s">
        <v>404</v>
      </c>
      <c r="D25" s="32" t="s">
        <v>404</v>
      </c>
      <c r="E25" s="32" t="s">
        <v>404</v>
      </c>
      <c r="F25" s="32" t="s">
        <v>404</v>
      </c>
      <c r="G25" s="32" t="s">
        <v>404</v>
      </c>
      <c r="H25" s="39"/>
      <c r="I25" s="33"/>
      <c r="J25" s="39"/>
      <c r="K25" s="39"/>
      <c r="L25" s="97"/>
      <c r="M25" s="97"/>
      <c r="N25" s="39"/>
      <c r="O25" s="39"/>
      <c r="P25" s="39"/>
      <c r="Q25" s="39"/>
      <c r="R25" s="32"/>
      <c r="S25" s="32"/>
      <c r="T25" s="32"/>
      <c r="U25" s="52"/>
      <c r="V25" s="32"/>
    </row>
    <row r="26" spans="1:22" s="2" customFormat="1" ht="69" customHeight="1">
      <c r="A26" s="37" t="s">
        <v>78</v>
      </c>
      <c r="B26" s="42" t="s">
        <v>379</v>
      </c>
      <c r="C26" s="33" t="s">
        <v>404</v>
      </c>
      <c r="D26" s="33" t="s">
        <v>404</v>
      </c>
      <c r="E26" s="33" t="s">
        <v>404</v>
      </c>
      <c r="F26" s="33" t="s">
        <v>404</v>
      </c>
      <c r="G26" s="33" t="s">
        <v>404</v>
      </c>
      <c r="H26" s="39">
        <f>5.682*100/120</f>
        <v>4.735</v>
      </c>
      <c r="I26" s="33"/>
      <c r="J26" s="39">
        <f>0.997*100/120</f>
        <v>0.8308333333333333</v>
      </c>
      <c r="K26" s="39">
        <f>K32</f>
        <v>0.827</v>
      </c>
      <c r="L26" s="97"/>
      <c r="M26" s="97"/>
      <c r="N26" s="39">
        <f>2.681*100/120</f>
        <v>2.234166666666667</v>
      </c>
      <c r="O26" s="39"/>
      <c r="P26" s="39">
        <f>0.997*100/120</f>
        <v>0.8308333333333333</v>
      </c>
      <c r="Q26" s="39"/>
      <c r="R26" s="33"/>
      <c r="S26" s="33"/>
      <c r="T26" s="39">
        <f>M26-L26</f>
        <v>0</v>
      </c>
      <c r="U26" s="56"/>
      <c r="V26" s="61" t="s">
        <v>403</v>
      </c>
    </row>
    <row r="27" spans="1:22" s="2" customFormat="1" ht="96.75" customHeight="1">
      <c r="A27" s="37" t="s">
        <v>189</v>
      </c>
      <c r="B27" s="38" t="s">
        <v>380</v>
      </c>
      <c r="C27" s="33" t="s">
        <v>404</v>
      </c>
      <c r="D27" s="33" t="s">
        <v>404</v>
      </c>
      <c r="E27" s="33" t="s">
        <v>404</v>
      </c>
      <c r="F27" s="33" t="s">
        <v>404</v>
      </c>
      <c r="G27" s="33" t="s">
        <v>404</v>
      </c>
      <c r="H27" s="39">
        <f>1.674*100/120</f>
        <v>1.395</v>
      </c>
      <c r="I27" s="33"/>
      <c r="J27" s="39"/>
      <c r="K27" s="39"/>
      <c r="L27" s="97">
        <v>2.681</v>
      </c>
      <c r="M27" s="97">
        <f>+M30+M32</f>
        <v>2.12</v>
      </c>
      <c r="N27" s="39">
        <f>1.63*100/120</f>
        <v>1.3583333333333334</v>
      </c>
      <c r="O27" s="39"/>
      <c r="P27" s="39"/>
      <c r="Q27" s="39"/>
      <c r="R27" s="33"/>
      <c r="S27" s="33"/>
      <c r="T27" s="33"/>
      <c r="U27" s="56">
        <f aca="true" t="shared" si="0" ref="U27:U34">(M27*100/L27)</f>
        <v>79.07497202536366</v>
      </c>
      <c r="V27" s="33"/>
    </row>
    <row r="28" spans="1:22" s="2" customFormat="1" ht="52.5">
      <c r="A28" s="37" t="s">
        <v>362</v>
      </c>
      <c r="B28" s="38" t="s">
        <v>381</v>
      </c>
      <c r="C28" s="33" t="s">
        <v>404</v>
      </c>
      <c r="D28" s="33" t="s">
        <v>404</v>
      </c>
      <c r="E28" s="33" t="s">
        <v>404</v>
      </c>
      <c r="F28" s="33" t="s">
        <v>404</v>
      </c>
      <c r="G28" s="33" t="s">
        <v>404</v>
      </c>
      <c r="H28" s="39">
        <f>H29+H30+H31</f>
        <v>1.395</v>
      </c>
      <c r="I28" s="33"/>
      <c r="J28" s="39"/>
      <c r="K28" s="39"/>
      <c r="L28" s="97">
        <v>1.631</v>
      </c>
      <c r="M28" s="97">
        <f>M29</f>
        <v>2.12</v>
      </c>
      <c r="N28" s="39">
        <f>1.631*100/120</f>
        <v>1.3591666666666666</v>
      </c>
      <c r="O28" s="39"/>
      <c r="P28" s="39"/>
      <c r="Q28" s="39"/>
      <c r="R28" s="33"/>
      <c r="S28" s="33"/>
      <c r="T28" s="33"/>
      <c r="U28" s="56">
        <f t="shared" si="0"/>
        <v>129.98160637645617</v>
      </c>
      <c r="V28" s="33"/>
    </row>
    <row r="29" spans="1:22" s="2" customFormat="1" ht="54.75" customHeight="1">
      <c r="A29" s="43" t="s">
        <v>363</v>
      </c>
      <c r="B29" s="44" t="s">
        <v>382</v>
      </c>
      <c r="C29" s="32" t="s">
        <v>404</v>
      </c>
      <c r="D29" s="32" t="s">
        <v>404</v>
      </c>
      <c r="E29" s="32" t="s">
        <v>404</v>
      </c>
      <c r="F29" s="32" t="s">
        <v>404</v>
      </c>
      <c r="G29" s="32" t="s">
        <v>404</v>
      </c>
      <c r="H29" s="45">
        <f>0.126*100/120</f>
        <v>0.105</v>
      </c>
      <c r="I29" s="32"/>
      <c r="J29" s="45"/>
      <c r="K29" s="45"/>
      <c r="L29" s="97">
        <v>1.631</v>
      </c>
      <c r="M29" s="97">
        <f>M30+M31+M32</f>
        <v>2.12</v>
      </c>
      <c r="N29" s="45">
        <f>0.126*100/120</f>
        <v>0.105</v>
      </c>
      <c r="O29" s="45">
        <v>0.146</v>
      </c>
      <c r="P29" s="45"/>
      <c r="Q29" s="45"/>
      <c r="R29" s="32"/>
      <c r="S29" s="32"/>
      <c r="T29" s="32"/>
      <c r="U29" s="52">
        <f t="shared" si="0"/>
        <v>129.98160637645617</v>
      </c>
      <c r="V29" s="32"/>
    </row>
    <row r="30" spans="1:22" s="2" customFormat="1" ht="65.25" customHeight="1">
      <c r="A30" s="43" t="s">
        <v>364</v>
      </c>
      <c r="B30" s="44" t="s">
        <v>383</v>
      </c>
      <c r="C30" s="32" t="s">
        <v>404</v>
      </c>
      <c r="D30" s="32" t="s">
        <v>404</v>
      </c>
      <c r="E30" s="32" t="s">
        <v>404</v>
      </c>
      <c r="F30" s="32" t="s">
        <v>404</v>
      </c>
      <c r="G30" s="32" t="s">
        <v>404</v>
      </c>
      <c r="H30" s="45">
        <f>0.161*100/120</f>
        <v>0.13416666666666668</v>
      </c>
      <c r="I30" s="32"/>
      <c r="J30" s="45"/>
      <c r="K30" s="45"/>
      <c r="L30" s="98">
        <v>0.126</v>
      </c>
      <c r="M30" s="98">
        <v>0.176</v>
      </c>
      <c r="N30" s="45">
        <f>0.161*100/120</f>
        <v>0.13416666666666668</v>
      </c>
      <c r="O30" s="45"/>
      <c r="P30" s="45"/>
      <c r="Q30" s="45"/>
      <c r="R30" s="32"/>
      <c r="S30" s="32"/>
      <c r="T30" s="45">
        <f>M30-L30</f>
        <v>0.04999999999999999</v>
      </c>
      <c r="U30" s="52">
        <f t="shared" si="0"/>
        <v>139.68253968253967</v>
      </c>
      <c r="V30" s="50" t="s">
        <v>415</v>
      </c>
    </row>
    <row r="31" spans="1:22" s="2" customFormat="1" ht="61.5" customHeight="1">
      <c r="A31" s="43" t="s">
        <v>365</v>
      </c>
      <c r="B31" s="44" t="s">
        <v>384</v>
      </c>
      <c r="C31" s="32" t="s">
        <v>404</v>
      </c>
      <c r="D31" s="32" t="s">
        <v>404</v>
      </c>
      <c r="E31" s="32" t="s">
        <v>404</v>
      </c>
      <c r="F31" s="32" t="s">
        <v>404</v>
      </c>
      <c r="G31" s="32" t="s">
        <v>404</v>
      </c>
      <c r="H31" s="45">
        <f>1.387*100/120</f>
        <v>1.1558333333333333</v>
      </c>
      <c r="I31" s="32"/>
      <c r="J31" s="45"/>
      <c r="K31" s="45"/>
      <c r="L31" s="98">
        <v>0.161</v>
      </c>
      <c r="M31" s="98">
        <v>0</v>
      </c>
      <c r="N31" s="45">
        <f>1.387*100/120</f>
        <v>1.1558333333333333</v>
      </c>
      <c r="O31" s="45">
        <v>1.62</v>
      </c>
      <c r="P31" s="45"/>
      <c r="Q31" s="45"/>
      <c r="R31" s="32"/>
      <c r="S31" s="32"/>
      <c r="T31" s="32"/>
      <c r="U31" s="52">
        <f t="shared" si="0"/>
        <v>0</v>
      </c>
      <c r="V31" s="32"/>
    </row>
    <row r="32" spans="1:22" s="2" customFormat="1" ht="87" customHeight="1">
      <c r="A32" s="37" t="s">
        <v>191</v>
      </c>
      <c r="B32" s="38" t="s">
        <v>385</v>
      </c>
      <c r="C32" s="33" t="s">
        <v>404</v>
      </c>
      <c r="D32" s="33" t="s">
        <v>404</v>
      </c>
      <c r="E32" s="33" t="s">
        <v>404</v>
      </c>
      <c r="F32" s="33" t="s">
        <v>404</v>
      </c>
      <c r="G32" s="33" t="s">
        <v>404</v>
      </c>
      <c r="H32" s="39">
        <f>H33</f>
        <v>3.9908333333333332</v>
      </c>
      <c r="I32" s="33"/>
      <c r="J32" s="39">
        <f>0.997*100/120</f>
        <v>0.8308333333333333</v>
      </c>
      <c r="K32" s="39">
        <f>K33</f>
        <v>0.827</v>
      </c>
      <c r="L32" s="97">
        <v>1.387</v>
      </c>
      <c r="M32" s="97">
        <v>1.944</v>
      </c>
      <c r="N32" s="39">
        <f>1.007*100/120</f>
        <v>0.8391666666666666</v>
      </c>
      <c r="O32" s="39">
        <f>O33</f>
        <v>1.578</v>
      </c>
      <c r="P32" s="39">
        <f>0.997*100/120</f>
        <v>0.8308333333333333</v>
      </c>
      <c r="Q32" s="39">
        <f>Q33</f>
        <v>1.564</v>
      </c>
      <c r="R32" s="33"/>
      <c r="S32" s="33"/>
      <c r="T32" s="39">
        <f>M32-L32</f>
        <v>0.5569999999999999</v>
      </c>
      <c r="U32" s="56">
        <f t="shared" si="0"/>
        <v>140.15861571737562</v>
      </c>
      <c r="V32" s="61" t="s">
        <v>403</v>
      </c>
    </row>
    <row r="33" spans="1:22" s="2" customFormat="1" ht="70.5" customHeight="1">
      <c r="A33" s="43" t="s">
        <v>193</v>
      </c>
      <c r="B33" s="46" t="s">
        <v>386</v>
      </c>
      <c r="C33" s="32" t="s">
        <v>404</v>
      </c>
      <c r="D33" s="32" t="s">
        <v>404</v>
      </c>
      <c r="E33" s="32" t="s">
        <v>404</v>
      </c>
      <c r="F33" s="32" t="s">
        <v>404</v>
      </c>
      <c r="G33" s="32" t="s">
        <v>404</v>
      </c>
      <c r="H33" s="45">
        <f>4.789*100/120</f>
        <v>3.9908333333333332</v>
      </c>
      <c r="I33" s="32"/>
      <c r="J33" s="39">
        <f>0.997*100/120</f>
        <v>0.8308333333333333</v>
      </c>
      <c r="K33" s="45">
        <v>0.827</v>
      </c>
      <c r="L33" s="97">
        <v>1.007</v>
      </c>
      <c r="M33" s="97">
        <f>M34+M36+M37</f>
        <v>6.95</v>
      </c>
      <c r="N33" s="45">
        <f>1.007*100/120</f>
        <v>0.8391666666666666</v>
      </c>
      <c r="O33" s="45">
        <v>1.578</v>
      </c>
      <c r="P33" s="45">
        <f>0.997*100/120</f>
        <v>0.8308333333333333</v>
      </c>
      <c r="Q33" s="45">
        <v>1.564</v>
      </c>
      <c r="R33" s="32"/>
      <c r="S33" s="32"/>
      <c r="T33" s="45">
        <f>M33-L33</f>
        <v>5.9430000000000005</v>
      </c>
      <c r="U33" s="52">
        <f t="shared" si="0"/>
        <v>690.1688182720955</v>
      </c>
      <c r="V33" s="50" t="s">
        <v>403</v>
      </c>
    </row>
    <row r="34" spans="1:22" s="2" customFormat="1" ht="67.5" customHeight="1">
      <c r="A34" s="37" t="s">
        <v>80</v>
      </c>
      <c r="B34" s="42" t="s">
        <v>387</v>
      </c>
      <c r="C34" s="33" t="s">
        <v>404</v>
      </c>
      <c r="D34" s="33" t="s">
        <v>404</v>
      </c>
      <c r="E34" s="33" t="s">
        <v>404</v>
      </c>
      <c r="F34" s="33" t="s">
        <v>404</v>
      </c>
      <c r="G34" s="33" t="s">
        <v>404</v>
      </c>
      <c r="H34" s="39">
        <f>H35+H36+H37+H38</f>
        <v>4.113166666666666</v>
      </c>
      <c r="I34" s="33"/>
      <c r="J34" s="39"/>
      <c r="K34" s="39"/>
      <c r="L34" s="97">
        <v>1.007</v>
      </c>
      <c r="M34" s="97">
        <v>1.894</v>
      </c>
      <c r="N34" s="39"/>
      <c r="O34" s="39"/>
      <c r="P34" s="39">
        <f>1.474*100/120</f>
        <v>1.2283333333333333</v>
      </c>
      <c r="Q34" s="39">
        <f>Q37+Q38</f>
        <v>2.615</v>
      </c>
      <c r="R34" s="33"/>
      <c r="S34" s="33"/>
      <c r="T34" s="39">
        <f>M34-L34</f>
        <v>0.887</v>
      </c>
      <c r="U34" s="56">
        <f t="shared" si="0"/>
        <v>188.0834160873883</v>
      </c>
      <c r="V34" s="61" t="s">
        <v>414</v>
      </c>
    </row>
    <row r="35" spans="1:22" s="2" customFormat="1" ht="103.5" customHeight="1">
      <c r="A35" s="43" t="s">
        <v>366</v>
      </c>
      <c r="B35" s="44" t="s">
        <v>388</v>
      </c>
      <c r="C35" s="32" t="s">
        <v>404</v>
      </c>
      <c r="D35" s="32" t="s">
        <v>404</v>
      </c>
      <c r="E35" s="32" t="s">
        <v>404</v>
      </c>
      <c r="F35" s="32" t="s">
        <v>404</v>
      </c>
      <c r="G35" s="32" t="s">
        <v>404</v>
      </c>
      <c r="H35" s="45">
        <f>0.329*100/120</f>
        <v>0.27416666666666667</v>
      </c>
      <c r="I35" s="32"/>
      <c r="J35" s="45"/>
      <c r="K35" s="45"/>
      <c r="L35" s="97"/>
      <c r="M35" s="97"/>
      <c r="N35" s="45"/>
      <c r="O35" s="45">
        <v>0.354</v>
      </c>
      <c r="P35" s="45"/>
      <c r="Q35" s="45"/>
      <c r="R35" s="32"/>
      <c r="S35" s="32"/>
      <c r="T35" s="45">
        <f>M35-L35</f>
        <v>0</v>
      </c>
      <c r="U35" s="52"/>
      <c r="V35" s="50" t="s">
        <v>414</v>
      </c>
    </row>
    <row r="36" spans="1:22" s="2" customFormat="1" ht="78" customHeight="1">
      <c r="A36" s="43" t="s">
        <v>367</v>
      </c>
      <c r="B36" s="44" t="s">
        <v>389</v>
      </c>
      <c r="C36" s="32" t="s">
        <v>404</v>
      </c>
      <c r="D36" s="32" t="s">
        <v>404</v>
      </c>
      <c r="E36" s="32" t="s">
        <v>404</v>
      </c>
      <c r="F36" s="32" t="s">
        <v>404</v>
      </c>
      <c r="G36" s="32" t="s">
        <v>404</v>
      </c>
      <c r="H36" s="45">
        <f>2.987*100/120</f>
        <v>2.4891666666666667</v>
      </c>
      <c r="I36" s="32"/>
      <c r="J36" s="45"/>
      <c r="K36" s="45"/>
      <c r="L36" s="98">
        <v>0</v>
      </c>
      <c r="M36" s="98">
        <v>0.425</v>
      </c>
      <c r="N36" s="45"/>
      <c r="O36" s="45">
        <v>3.859</v>
      </c>
      <c r="P36" s="45"/>
      <c r="Q36" s="45"/>
      <c r="R36" s="32"/>
      <c r="S36" s="32"/>
      <c r="T36" s="45">
        <f>M36-L36</f>
        <v>0.425</v>
      </c>
      <c r="U36" s="52"/>
      <c r="V36" s="50" t="s">
        <v>414</v>
      </c>
    </row>
    <row r="37" spans="1:22" s="2" customFormat="1" ht="43.5" customHeight="1">
      <c r="A37" s="43" t="s">
        <v>368</v>
      </c>
      <c r="B37" s="46" t="s">
        <v>390</v>
      </c>
      <c r="C37" s="32" t="s">
        <v>404</v>
      </c>
      <c r="D37" s="32" t="s">
        <v>404</v>
      </c>
      <c r="E37" s="32" t="s">
        <v>404</v>
      </c>
      <c r="F37" s="32" t="s">
        <v>404</v>
      </c>
      <c r="G37" s="32" t="s">
        <v>404</v>
      </c>
      <c r="H37" s="45">
        <f>0.739*100/120</f>
        <v>0.6158333333333333</v>
      </c>
      <c r="I37" s="32"/>
      <c r="J37" s="45"/>
      <c r="K37" s="45"/>
      <c r="L37" s="98">
        <v>0</v>
      </c>
      <c r="M37" s="98">
        <v>4.631</v>
      </c>
      <c r="N37" s="45"/>
      <c r="O37" s="45"/>
      <c r="P37" s="45">
        <f>0.739*100/120</f>
        <v>0.6158333333333333</v>
      </c>
      <c r="Q37" s="45">
        <v>1.31</v>
      </c>
      <c r="R37" s="32"/>
      <c r="S37" s="32"/>
      <c r="T37" s="32"/>
      <c r="U37" s="52">
        <f>(Q37*100/P37)</f>
        <v>212.71989174560215</v>
      </c>
      <c r="V37" s="32"/>
    </row>
    <row r="38" spans="1:22" s="2" customFormat="1" ht="69" customHeight="1">
      <c r="A38" s="43" t="s">
        <v>369</v>
      </c>
      <c r="B38" s="46" t="s">
        <v>391</v>
      </c>
      <c r="C38" s="32" t="s">
        <v>404</v>
      </c>
      <c r="D38" s="32" t="s">
        <v>404</v>
      </c>
      <c r="E38" s="32" t="s">
        <v>404</v>
      </c>
      <c r="F38" s="32" t="s">
        <v>404</v>
      </c>
      <c r="G38" s="32" t="s">
        <v>404</v>
      </c>
      <c r="H38" s="45">
        <v>0.734</v>
      </c>
      <c r="I38" s="32"/>
      <c r="J38" s="45"/>
      <c r="K38" s="45"/>
      <c r="L38" s="98"/>
      <c r="M38" s="98"/>
      <c r="N38" s="45"/>
      <c r="O38" s="45"/>
      <c r="P38" s="45">
        <f>0.734*100/120</f>
        <v>0.6116666666666667</v>
      </c>
      <c r="Q38" s="45">
        <v>1.305</v>
      </c>
      <c r="R38" s="32"/>
      <c r="S38" s="32"/>
      <c r="T38" s="32"/>
      <c r="U38" s="52">
        <f>(Q38*100/P38)</f>
        <v>213.35149863760216</v>
      </c>
      <c r="V38" s="32"/>
    </row>
    <row r="39" spans="1:22" s="2" customFormat="1" ht="44.25" customHeight="1">
      <c r="A39" s="37" t="s">
        <v>81</v>
      </c>
      <c r="B39" s="42" t="s">
        <v>392</v>
      </c>
      <c r="C39" s="33" t="s">
        <v>404</v>
      </c>
      <c r="D39" s="33" t="s">
        <v>404</v>
      </c>
      <c r="E39" s="33" t="s">
        <v>404</v>
      </c>
      <c r="F39" s="33" t="s">
        <v>404</v>
      </c>
      <c r="G39" s="33" t="s">
        <v>404</v>
      </c>
      <c r="H39" s="39">
        <f>H40+H41</f>
        <v>0.8225</v>
      </c>
      <c r="I39" s="33"/>
      <c r="J39" s="39">
        <f>0.988*100/120</f>
        <v>0.8233333333333334</v>
      </c>
      <c r="K39" s="39">
        <f>K40+K41</f>
        <v>0.949</v>
      </c>
      <c r="L39" s="97">
        <f>L40+L41</f>
        <v>0</v>
      </c>
      <c r="M39" s="97">
        <f aca="true" t="shared" si="1" ref="M39:V39">M40+M41</f>
        <v>0</v>
      </c>
      <c r="N39" s="97">
        <f t="shared" si="1"/>
        <v>0</v>
      </c>
      <c r="O39" s="97">
        <f t="shared" si="1"/>
        <v>0</v>
      </c>
      <c r="P39" s="97">
        <f t="shared" si="1"/>
        <v>0</v>
      </c>
      <c r="Q39" s="97">
        <f t="shared" si="1"/>
        <v>0</v>
      </c>
      <c r="R39" s="97">
        <f t="shared" si="1"/>
        <v>0</v>
      </c>
      <c r="S39" s="97">
        <f t="shared" si="1"/>
        <v>0</v>
      </c>
      <c r="T39" s="97">
        <f t="shared" si="1"/>
        <v>0</v>
      </c>
      <c r="U39" s="97">
        <f t="shared" si="1"/>
        <v>0</v>
      </c>
      <c r="V39" s="97">
        <f t="shared" si="1"/>
        <v>0</v>
      </c>
    </row>
    <row r="40" spans="1:22" s="2" customFormat="1" ht="72" customHeight="1">
      <c r="A40" s="43" t="s">
        <v>370</v>
      </c>
      <c r="B40" s="44" t="s">
        <v>393</v>
      </c>
      <c r="C40" s="32" t="s">
        <v>404</v>
      </c>
      <c r="D40" s="32" t="s">
        <v>404</v>
      </c>
      <c r="E40" s="32" t="s">
        <v>404</v>
      </c>
      <c r="F40" s="32" t="s">
        <v>404</v>
      </c>
      <c r="G40" s="32" t="s">
        <v>404</v>
      </c>
      <c r="H40" s="45">
        <f>0.871*100/120</f>
        <v>0.7258333333333333</v>
      </c>
      <c r="I40" s="32"/>
      <c r="J40" s="45">
        <f>0.871*100/120</f>
        <v>0.7258333333333333</v>
      </c>
      <c r="K40" s="45">
        <v>0.847</v>
      </c>
      <c r="L40" s="97"/>
      <c r="M40" s="97"/>
      <c r="N40" s="45"/>
      <c r="O40" s="45"/>
      <c r="P40" s="45"/>
      <c r="Q40" s="45"/>
      <c r="R40" s="32"/>
      <c r="S40" s="32"/>
      <c r="T40" s="45"/>
      <c r="U40" s="52">
        <f>(K410*100/J40)</f>
        <v>0</v>
      </c>
      <c r="V40" s="50"/>
    </row>
    <row r="41" spans="1:22" s="2" customFormat="1" ht="87.75" customHeight="1">
      <c r="A41" s="43" t="s">
        <v>371</v>
      </c>
      <c r="B41" s="44" t="s">
        <v>394</v>
      </c>
      <c r="C41" s="32" t="s">
        <v>404</v>
      </c>
      <c r="D41" s="32" t="s">
        <v>404</v>
      </c>
      <c r="E41" s="32" t="s">
        <v>404</v>
      </c>
      <c r="F41" s="32" t="s">
        <v>404</v>
      </c>
      <c r="G41" s="32" t="s">
        <v>404</v>
      </c>
      <c r="H41" s="45">
        <f>0.116*100/120</f>
        <v>0.09666666666666668</v>
      </c>
      <c r="I41" s="32"/>
      <c r="J41" s="45">
        <f>0.116*100/120</f>
        <v>0.09666666666666668</v>
      </c>
      <c r="K41" s="45">
        <v>0.102</v>
      </c>
      <c r="L41" s="98"/>
      <c r="M41" s="98"/>
      <c r="N41" s="45"/>
      <c r="O41" s="45"/>
      <c r="P41" s="45"/>
      <c r="Q41" s="45"/>
      <c r="R41" s="32"/>
      <c r="S41" s="32"/>
      <c r="T41" s="45"/>
      <c r="U41" s="52">
        <f>(K411*100/J41)</f>
        <v>0</v>
      </c>
      <c r="V41" s="50"/>
    </row>
    <row r="42" spans="1:22" s="2" customFormat="1" ht="11.25">
      <c r="A42" s="104" t="s">
        <v>4</v>
      </c>
      <c r="B42" s="105"/>
      <c r="C42" s="106"/>
      <c r="D42" s="29"/>
      <c r="E42" s="29"/>
      <c r="F42" s="29"/>
      <c r="G42" s="29"/>
      <c r="H42" s="40">
        <f>H18</f>
        <v>9.55</v>
      </c>
      <c r="I42" s="29"/>
      <c r="J42" s="40">
        <f>J18</f>
        <v>1.655</v>
      </c>
      <c r="K42" s="40">
        <f>K18</f>
        <v>1.7759999999999998</v>
      </c>
      <c r="L42" s="98">
        <f>L18</f>
        <v>2.681</v>
      </c>
      <c r="M42" s="98">
        <f>M18</f>
        <v>9.07</v>
      </c>
      <c r="N42" s="245">
        <f>N18</f>
        <v>2.234166666666667</v>
      </c>
      <c r="O42" s="245">
        <f>O18</f>
        <v>7.557</v>
      </c>
      <c r="P42" s="35">
        <f>P18</f>
        <v>2.059166666666667</v>
      </c>
      <c r="Q42" s="35">
        <f>Q18</f>
        <v>4.179</v>
      </c>
      <c r="R42" s="35"/>
      <c r="S42" s="35"/>
      <c r="T42" s="35">
        <f>T18</f>
        <v>6.389</v>
      </c>
      <c r="U42" s="35">
        <f>U18</f>
        <v>338.3066020141738</v>
      </c>
      <c r="V42" s="246"/>
    </row>
    <row r="45" spans="1:9" ht="15.75">
      <c r="A45" s="138" t="s">
        <v>408</v>
      </c>
      <c r="B45" s="138"/>
      <c r="C45" s="138"/>
      <c r="D45" s="138"/>
      <c r="E45" s="138"/>
      <c r="F45" s="138"/>
      <c r="G45" s="138"/>
      <c r="H45" s="138"/>
      <c r="I45" s="1" t="s">
        <v>417</v>
      </c>
    </row>
  </sheetData>
  <sheetProtection/>
  <mergeCells count="27">
    <mergeCell ref="A42:C42"/>
    <mergeCell ref="H14:Q14"/>
    <mergeCell ref="R14:S14"/>
    <mergeCell ref="A14:A16"/>
    <mergeCell ref="B14:B16"/>
    <mergeCell ref="C14:C16"/>
    <mergeCell ref="D14:D16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  <mergeCell ref="S15:S16"/>
    <mergeCell ref="A45:H45"/>
    <mergeCell ref="E14:E16"/>
    <mergeCell ref="F14:G14"/>
    <mergeCell ref="T2:V2"/>
    <mergeCell ref="A3:V3"/>
    <mergeCell ref="G6:P6"/>
    <mergeCell ref="G7:P7"/>
    <mergeCell ref="H11:Q11"/>
    <mergeCell ref="H12:Q12"/>
    <mergeCell ref="T14:U15"/>
  </mergeCells>
  <printOptions/>
  <pageMargins left="0.41" right="0.23" top="0.3" bottom="0.3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7"/>
  <sheetViews>
    <sheetView zoomScalePageLayoutView="0" workbookViewId="0" topLeftCell="A9">
      <selection activeCell="K20" sqref="K20:K43"/>
    </sheetView>
  </sheetViews>
  <sheetFormatPr defaultColWidth="9.00390625" defaultRowHeight="34.5" customHeight="1"/>
  <cols>
    <col min="1" max="1" width="7.25390625" style="12" customWidth="1"/>
    <col min="2" max="2" width="14.375" style="12" customWidth="1"/>
    <col min="3" max="4" width="9.75390625" style="12" customWidth="1"/>
    <col min="5" max="5" width="9.375" style="12" customWidth="1"/>
    <col min="6" max="8" width="3.75390625" style="12" customWidth="1"/>
    <col min="9" max="9" width="4.875" style="12" customWidth="1"/>
    <col min="10" max="11" width="3.75390625" style="12" customWidth="1"/>
    <col min="12" max="12" width="9.375" style="12" customWidth="1"/>
    <col min="13" max="15" width="3.75390625" style="12" customWidth="1"/>
    <col min="16" max="16" width="4.375" style="12" customWidth="1"/>
    <col min="17" max="18" width="3.75390625" style="12" customWidth="1"/>
    <col min="19" max="19" width="9.375" style="12" customWidth="1"/>
    <col min="20" max="20" width="5.625" style="12" customWidth="1"/>
    <col min="21" max="22" width="3.75390625" style="12" customWidth="1"/>
    <col min="23" max="23" width="4.75390625" style="12" customWidth="1"/>
    <col min="24" max="25" width="3.75390625" style="12" customWidth="1"/>
    <col min="26" max="26" width="9.375" style="12" customWidth="1"/>
    <col min="27" max="29" width="3.75390625" style="12" customWidth="1"/>
    <col min="30" max="30" width="5.00390625" style="12" customWidth="1"/>
    <col min="31" max="32" width="3.75390625" style="12" customWidth="1"/>
    <col min="33" max="33" width="9.375" style="12" customWidth="1"/>
    <col min="34" max="39" width="3.75390625" style="12" customWidth="1"/>
    <col min="40" max="40" width="9.75390625" style="12" customWidth="1"/>
    <col min="41" max="46" width="3.875" style="12" customWidth="1"/>
    <col min="47" max="47" width="9.75390625" style="12" customWidth="1"/>
    <col min="48" max="53" width="3.875" style="12" customWidth="1"/>
    <col min="54" max="54" width="9.75390625" style="12" customWidth="1"/>
    <col min="55" max="55" width="5.125" style="12" customWidth="1"/>
    <col min="56" max="60" width="3.875" style="12" customWidth="1"/>
    <col min="61" max="61" width="9.75390625" style="12" customWidth="1"/>
    <col min="62" max="67" width="3.875" style="12" customWidth="1"/>
    <col min="68" max="68" width="9.75390625" style="12" customWidth="1"/>
    <col min="69" max="74" width="3.875" style="12" customWidth="1"/>
    <col min="75" max="75" width="7.75390625" style="12" customWidth="1"/>
    <col min="76" max="76" width="4.75390625" style="12" customWidth="1"/>
    <col min="77" max="77" width="7.75390625" style="12" customWidth="1"/>
    <col min="78" max="78" width="4.75390625" style="12" customWidth="1"/>
    <col min="79" max="79" width="10.375" style="12" customWidth="1"/>
    <col min="80" max="16384" width="9.125" style="12" customWidth="1"/>
  </cols>
  <sheetData>
    <row r="1" ht="34.5" customHeight="1">
      <c r="CA1" s="13" t="s">
        <v>269</v>
      </c>
    </row>
    <row r="2" spans="76:79" ht="34.5" customHeight="1">
      <c r="BX2" s="14"/>
      <c r="BY2" s="120" t="s">
        <v>5</v>
      </c>
      <c r="BZ2" s="120"/>
      <c r="CA2" s="120"/>
    </row>
    <row r="3" spans="1:39" ht="34.5" customHeight="1">
      <c r="A3" s="121" t="s">
        <v>270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</row>
    <row r="4" spans="14:20" ht="34.5" customHeight="1">
      <c r="N4" s="13" t="s">
        <v>28</v>
      </c>
      <c r="O4" s="122" t="s">
        <v>421</v>
      </c>
      <c r="P4" s="122"/>
      <c r="Q4" s="121" t="s">
        <v>45</v>
      </c>
      <c r="R4" s="121"/>
      <c r="S4" s="20" t="s">
        <v>395</v>
      </c>
      <c r="T4" s="12" t="s">
        <v>30</v>
      </c>
    </row>
    <row r="6" spans="13:26" ht="34.5" customHeight="1">
      <c r="M6" s="13" t="s">
        <v>6</v>
      </c>
      <c r="N6" s="123" t="s">
        <v>399</v>
      </c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4:37" ht="34.5" customHeight="1">
      <c r="N7" s="114" t="s">
        <v>7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5"/>
      <c r="AJ7" s="15"/>
      <c r="AK7" s="15"/>
    </row>
    <row r="9" spans="18:26" ht="34.5" customHeight="1">
      <c r="R9" s="13" t="s">
        <v>8</v>
      </c>
      <c r="S9" s="20" t="s">
        <v>395</v>
      </c>
      <c r="T9" s="12" t="s">
        <v>9</v>
      </c>
      <c r="Z9" s="13"/>
    </row>
    <row r="11" spans="16:32" ht="34.5" customHeight="1">
      <c r="P11" s="13" t="s">
        <v>10</v>
      </c>
      <c r="Q11" s="156" t="s">
        <v>398</v>
      </c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8"/>
      <c r="AD11" s="18"/>
      <c r="AE11" s="18"/>
      <c r="AF11" s="18"/>
    </row>
    <row r="12" spans="17:32" ht="34.5" customHeight="1">
      <c r="Q12" s="160" t="s">
        <v>11</v>
      </c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5"/>
      <c r="AD12" s="15"/>
      <c r="AE12" s="15"/>
      <c r="AF12" s="15"/>
    </row>
    <row r="13" spans="7:19" ht="34.5" customHeight="1"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79" ht="34.5" customHeight="1">
      <c r="A14" s="108" t="s">
        <v>12</v>
      </c>
      <c r="B14" s="108" t="s">
        <v>13</v>
      </c>
      <c r="C14" s="108" t="s">
        <v>14</v>
      </c>
      <c r="D14" s="108" t="s">
        <v>271</v>
      </c>
      <c r="E14" s="161" t="s">
        <v>272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3" t="s">
        <v>418</v>
      </c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4"/>
      <c r="BW14" s="129" t="s">
        <v>273</v>
      </c>
      <c r="BX14" s="130"/>
      <c r="BY14" s="130"/>
      <c r="BZ14" s="131"/>
      <c r="CA14" s="108" t="s">
        <v>3</v>
      </c>
    </row>
    <row r="15" spans="1:79" ht="34.5" customHeight="1">
      <c r="A15" s="109"/>
      <c r="B15" s="109"/>
      <c r="C15" s="109"/>
      <c r="D15" s="109"/>
      <c r="E15" s="111" t="s">
        <v>0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2"/>
      <c r="AN15" s="111" t="s">
        <v>1</v>
      </c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2"/>
      <c r="BW15" s="157"/>
      <c r="BX15" s="158"/>
      <c r="BY15" s="158"/>
      <c r="BZ15" s="159"/>
      <c r="CA15" s="109"/>
    </row>
    <row r="16" spans="1:79" ht="34.5" customHeight="1">
      <c r="A16" s="109"/>
      <c r="B16" s="109"/>
      <c r="C16" s="109"/>
      <c r="D16" s="109"/>
      <c r="E16" s="111" t="s">
        <v>18</v>
      </c>
      <c r="F16" s="115"/>
      <c r="G16" s="115"/>
      <c r="H16" s="115"/>
      <c r="I16" s="115"/>
      <c r="J16" s="115"/>
      <c r="K16" s="112"/>
      <c r="L16" s="111" t="s">
        <v>19</v>
      </c>
      <c r="M16" s="115"/>
      <c r="N16" s="115"/>
      <c r="O16" s="115"/>
      <c r="P16" s="115"/>
      <c r="Q16" s="115"/>
      <c r="R16" s="112"/>
      <c r="S16" s="111" t="s">
        <v>20</v>
      </c>
      <c r="T16" s="115"/>
      <c r="U16" s="115"/>
      <c r="V16" s="115"/>
      <c r="W16" s="115"/>
      <c r="X16" s="115"/>
      <c r="Y16" s="112"/>
      <c r="Z16" s="111" t="s">
        <v>21</v>
      </c>
      <c r="AA16" s="115"/>
      <c r="AB16" s="115"/>
      <c r="AC16" s="115"/>
      <c r="AD16" s="115"/>
      <c r="AE16" s="115"/>
      <c r="AF16" s="112"/>
      <c r="AG16" s="111" t="s">
        <v>22</v>
      </c>
      <c r="AH16" s="115"/>
      <c r="AI16" s="115"/>
      <c r="AJ16" s="115"/>
      <c r="AK16" s="115"/>
      <c r="AL16" s="115"/>
      <c r="AM16" s="112"/>
      <c r="AN16" s="111" t="s">
        <v>18</v>
      </c>
      <c r="AO16" s="115"/>
      <c r="AP16" s="115"/>
      <c r="AQ16" s="115"/>
      <c r="AR16" s="115"/>
      <c r="AS16" s="115"/>
      <c r="AT16" s="112"/>
      <c r="AU16" s="111" t="s">
        <v>19</v>
      </c>
      <c r="AV16" s="115"/>
      <c r="AW16" s="115"/>
      <c r="AX16" s="115"/>
      <c r="AY16" s="115"/>
      <c r="AZ16" s="115"/>
      <c r="BA16" s="112"/>
      <c r="BB16" s="111" t="s">
        <v>20</v>
      </c>
      <c r="BC16" s="115"/>
      <c r="BD16" s="115"/>
      <c r="BE16" s="115"/>
      <c r="BF16" s="115"/>
      <c r="BG16" s="115"/>
      <c r="BH16" s="112"/>
      <c r="BI16" s="111" t="s">
        <v>21</v>
      </c>
      <c r="BJ16" s="115"/>
      <c r="BK16" s="115"/>
      <c r="BL16" s="115"/>
      <c r="BM16" s="115"/>
      <c r="BN16" s="115"/>
      <c r="BO16" s="112"/>
      <c r="BP16" s="111" t="s">
        <v>22</v>
      </c>
      <c r="BQ16" s="115"/>
      <c r="BR16" s="115"/>
      <c r="BS16" s="115"/>
      <c r="BT16" s="115"/>
      <c r="BU16" s="115"/>
      <c r="BV16" s="112"/>
      <c r="BW16" s="110"/>
      <c r="BX16" s="132"/>
      <c r="BY16" s="132"/>
      <c r="BZ16" s="133"/>
      <c r="CA16" s="109"/>
    </row>
    <row r="17" spans="1:79" ht="34.5" customHeight="1">
      <c r="A17" s="109"/>
      <c r="B17" s="109"/>
      <c r="C17" s="109"/>
      <c r="D17" s="109"/>
      <c r="E17" s="50" t="s">
        <v>274</v>
      </c>
      <c r="F17" s="111" t="s">
        <v>275</v>
      </c>
      <c r="G17" s="115"/>
      <c r="H17" s="115"/>
      <c r="I17" s="115"/>
      <c r="J17" s="115"/>
      <c r="K17" s="112"/>
      <c r="L17" s="50" t="s">
        <v>274</v>
      </c>
      <c r="M17" s="111" t="s">
        <v>275</v>
      </c>
      <c r="N17" s="115"/>
      <c r="O17" s="115"/>
      <c r="P17" s="115"/>
      <c r="Q17" s="115"/>
      <c r="R17" s="112"/>
      <c r="S17" s="50" t="s">
        <v>274</v>
      </c>
      <c r="T17" s="111" t="s">
        <v>275</v>
      </c>
      <c r="U17" s="115"/>
      <c r="V17" s="115"/>
      <c r="W17" s="115"/>
      <c r="X17" s="115"/>
      <c r="Y17" s="112"/>
      <c r="Z17" s="50" t="s">
        <v>274</v>
      </c>
      <c r="AA17" s="111" t="s">
        <v>275</v>
      </c>
      <c r="AB17" s="115"/>
      <c r="AC17" s="115"/>
      <c r="AD17" s="115"/>
      <c r="AE17" s="115"/>
      <c r="AF17" s="112"/>
      <c r="AG17" s="50" t="s">
        <v>274</v>
      </c>
      <c r="AH17" s="111" t="s">
        <v>275</v>
      </c>
      <c r="AI17" s="115"/>
      <c r="AJ17" s="115"/>
      <c r="AK17" s="115"/>
      <c r="AL17" s="115"/>
      <c r="AM17" s="112"/>
      <c r="AN17" s="50" t="s">
        <v>274</v>
      </c>
      <c r="AO17" s="111" t="s">
        <v>275</v>
      </c>
      <c r="AP17" s="115"/>
      <c r="AQ17" s="115"/>
      <c r="AR17" s="115"/>
      <c r="AS17" s="115"/>
      <c r="AT17" s="112"/>
      <c r="AU17" s="50" t="s">
        <v>274</v>
      </c>
      <c r="AV17" s="111" t="s">
        <v>275</v>
      </c>
      <c r="AW17" s="115"/>
      <c r="AX17" s="115"/>
      <c r="AY17" s="115"/>
      <c r="AZ17" s="115"/>
      <c r="BA17" s="112"/>
      <c r="BB17" s="50" t="s">
        <v>274</v>
      </c>
      <c r="BC17" s="111" t="s">
        <v>275</v>
      </c>
      <c r="BD17" s="115"/>
      <c r="BE17" s="115"/>
      <c r="BF17" s="115"/>
      <c r="BG17" s="115"/>
      <c r="BH17" s="112"/>
      <c r="BI17" s="50" t="s">
        <v>274</v>
      </c>
      <c r="BJ17" s="111" t="s">
        <v>275</v>
      </c>
      <c r="BK17" s="115"/>
      <c r="BL17" s="115"/>
      <c r="BM17" s="115"/>
      <c r="BN17" s="115"/>
      <c r="BO17" s="112"/>
      <c r="BP17" s="50" t="s">
        <v>274</v>
      </c>
      <c r="BQ17" s="111" t="s">
        <v>275</v>
      </c>
      <c r="BR17" s="115"/>
      <c r="BS17" s="115"/>
      <c r="BT17" s="115"/>
      <c r="BU17" s="115"/>
      <c r="BV17" s="112"/>
      <c r="BW17" s="111" t="s">
        <v>274</v>
      </c>
      <c r="BX17" s="112"/>
      <c r="BY17" s="115" t="s">
        <v>275</v>
      </c>
      <c r="BZ17" s="112"/>
      <c r="CA17" s="109"/>
    </row>
    <row r="18" spans="1:79" ht="34.5" customHeight="1">
      <c r="A18" s="109"/>
      <c r="B18" s="109"/>
      <c r="C18" s="109"/>
      <c r="D18" s="109"/>
      <c r="E18" s="49" t="s">
        <v>54</v>
      </c>
      <c r="F18" s="49" t="s">
        <v>54</v>
      </c>
      <c r="G18" s="49" t="s">
        <v>276</v>
      </c>
      <c r="H18" s="49" t="s">
        <v>277</v>
      </c>
      <c r="I18" s="49" t="s">
        <v>278</v>
      </c>
      <c r="J18" s="49" t="s">
        <v>136</v>
      </c>
      <c r="K18" s="49" t="s">
        <v>279</v>
      </c>
      <c r="L18" s="49" t="s">
        <v>54</v>
      </c>
      <c r="M18" s="49" t="s">
        <v>54</v>
      </c>
      <c r="N18" s="49" t="s">
        <v>276</v>
      </c>
      <c r="O18" s="49" t="s">
        <v>277</v>
      </c>
      <c r="P18" s="49" t="s">
        <v>278</v>
      </c>
      <c r="Q18" s="49" t="s">
        <v>136</v>
      </c>
      <c r="R18" s="49" t="s">
        <v>279</v>
      </c>
      <c r="S18" s="49" t="s">
        <v>54</v>
      </c>
      <c r="T18" s="49" t="s">
        <v>54</v>
      </c>
      <c r="U18" s="49" t="s">
        <v>276</v>
      </c>
      <c r="V18" s="49" t="s">
        <v>277</v>
      </c>
      <c r="W18" s="49" t="s">
        <v>278</v>
      </c>
      <c r="X18" s="49" t="s">
        <v>136</v>
      </c>
      <c r="Y18" s="49" t="s">
        <v>279</v>
      </c>
      <c r="Z18" s="49" t="s">
        <v>54</v>
      </c>
      <c r="AA18" s="49" t="s">
        <v>54</v>
      </c>
      <c r="AB18" s="49" t="s">
        <v>276</v>
      </c>
      <c r="AC18" s="49" t="s">
        <v>277</v>
      </c>
      <c r="AD18" s="49" t="s">
        <v>278</v>
      </c>
      <c r="AE18" s="49" t="s">
        <v>136</v>
      </c>
      <c r="AF18" s="49" t="s">
        <v>279</v>
      </c>
      <c r="AG18" s="49" t="s">
        <v>54</v>
      </c>
      <c r="AH18" s="49" t="s">
        <v>54</v>
      </c>
      <c r="AI18" s="49" t="s">
        <v>276</v>
      </c>
      <c r="AJ18" s="49" t="s">
        <v>277</v>
      </c>
      <c r="AK18" s="49" t="s">
        <v>278</v>
      </c>
      <c r="AL18" s="49" t="s">
        <v>136</v>
      </c>
      <c r="AM18" s="49" t="s">
        <v>279</v>
      </c>
      <c r="AN18" s="49" t="s">
        <v>54</v>
      </c>
      <c r="AO18" s="49" t="s">
        <v>54</v>
      </c>
      <c r="AP18" s="49" t="s">
        <v>276</v>
      </c>
      <c r="AQ18" s="49" t="s">
        <v>277</v>
      </c>
      <c r="AR18" s="49" t="s">
        <v>278</v>
      </c>
      <c r="AS18" s="49" t="s">
        <v>136</v>
      </c>
      <c r="AT18" s="49" t="s">
        <v>279</v>
      </c>
      <c r="AU18" s="49" t="s">
        <v>54</v>
      </c>
      <c r="AV18" s="49" t="s">
        <v>54</v>
      </c>
      <c r="AW18" s="49" t="s">
        <v>276</v>
      </c>
      <c r="AX18" s="49" t="s">
        <v>277</v>
      </c>
      <c r="AY18" s="49" t="s">
        <v>278</v>
      </c>
      <c r="AZ18" s="49" t="s">
        <v>136</v>
      </c>
      <c r="BA18" s="49" t="s">
        <v>279</v>
      </c>
      <c r="BB18" s="49" t="s">
        <v>54</v>
      </c>
      <c r="BC18" s="49" t="s">
        <v>54</v>
      </c>
      <c r="BD18" s="49" t="s">
        <v>276</v>
      </c>
      <c r="BE18" s="49" t="s">
        <v>277</v>
      </c>
      <c r="BF18" s="49" t="s">
        <v>278</v>
      </c>
      <c r="BG18" s="49" t="s">
        <v>136</v>
      </c>
      <c r="BH18" s="49" t="s">
        <v>279</v>
      </c>
      <c r="BI18" s="49" t="s">
        <v>54</v>
      </c>
      <c r="BJ18" s="49" t="s">
        <v>54</v>
      </c>
      <c r="BK18" s="49" t="s">
        <v>276</v>
      </c>
      <c r="BL18" s="49" t="s">
        <v>277</v>
      </c>
      <c r="BM18" s="49" t="s">
        <v>278</v>
      </c>
      <c r="BN18" s="49" t="s">
        <v>136</v>
      </c>
      <c r="BO18" s="49" t="s">
        <v>279</v>
      </c>
      <c r="BP18" s="49" t="s">
        <v>54</v>
      </c>
      <c r="BQ18" s="49" t="s">
        <v>54</v>
      </c>
      <c r="BR18" s="49" t="s">
        <v>276</v>
      </c>
      <c r="BS18" s="49" t="s">
        <v>277</v>
      </c>
      <c r="BT18" s="49" t="s">
        <v>278</v>
      </c>
      <c r="BU18" s="49" t="s">
        <v>136</v>
      </c>
      <c r="BV18" s="49" t="s">
        <v>279</v>
      </c>
      <c r="BW18" s="50" t="s">
        <v>54</v>
      </c>
      <c r="BX18" s="50" t="s">
        <v>2</v>
      </c>
      <c r="BY18" s="50" t="s">
        <v>54</v>
      </c>
      <c r="BZ18" s="50" t="s">
        <v>2</v>
      </c>
      <c r="CA18" s="109"/>
    </row>
    <row r="19" spans="1:79" ht="34.5" customHeight="1">
      <c r="A19" s="25">
        <v>1</v>
      </c>
      <c r="B19" s="25">
        <v>2</v>
      </c>
      <c r="C19" s="25">
        <v>3</v>
      </c>
      <c r="D19" s="25">
        <v>4</v>
      </c>
      <c r="E19" s="25" t="s">
        <v>101</v>
      </c>
      <c r="F19" s="25" t="s">
        <v>105</v>
      </c>
      <c r="G19" s="25" t="s">
        <v>106</v>
      </c>
      <c r="H19" s="25" t="s">
        <v>107</v>
      </c>
      <c r="I19" s="62" t="s">
        <v>108</v>
      </c>
      <c r="J19" s="25" t="s">
        <v>109</v>
      </c>
      <c r="K19" s="25" t="s">
        <v>110</v>
      </c>
      <c r="L19" s="25" t="s">
        <v>102</v>
      </c>
      <c r="M19" s="25" t="s">
        <v>103</v>
      </c>
      <c r="N19" s="25" t="s">
        <v>104</v>
      </c>
      <c r="O19" s="25" t="s">
        <v>280</v>
      </c>
      <c r="P19" s="25" t="s">
        <v>281</v>
      </c>
      <c r="Q19" s="25" t="s">
        <v>282</v>
      </c>
      <c r="R19" s="25" t="s">
        <v>283</v>
      </c>
      <c r="S19" s="25" t="s">
        <v>284</v>
      </c>
      <c r="T19" s="25" t="s">
        <v>285</v>
      </c>
      <c r="U19" s="25" t="s">
        <v>286</v>
      </c>
      <c r="V19" s="25" t="s">
        <v>287</v>
      </c>
      <c r="W19" s="25" t="s">
        <v>288</v>
      </c>
      <c r="X19" s="25" t="s">
        <v>289</v>
      </c>
      <c r="Y19" s="25" t="s">
        <v>290</v>
      </c>
      <c r="Z19" s="25" t="s">
        <v>291</v>
      </c>
      <c r="AA19" s="25" t="s">
        <v>292</v>
      </c>
      <c r="AB19" s="25" t="s">
        <v>293</v>
      </c>
      <c r="AC19" s="25" t="s">
        <v>294</v>
      </c>
      <c r="AD19" s="25" t="s">
        <v>295</v>
      </c>
      <c r="AE19" s="25" t="s">
        <v>296</v>
      </c>
      <c r="AF19" s="25" t="s">
        <v>297</v>
      </c>
      <c r="AG19" s="25" t="s">
        <v>298</v>
      </c>
      <c r="AH19" s="25" t="s">
        <v>299</v>
      </c>
      <c r="AI19" s="25" t="s">
        <v>300</v>
      </c>
      <c r="AJ19" s="25" t="s">
        <v>301</v>
      </c>
      <c r="AK19" s="25" t="s">
        <v>302</v>
      </c>
      <c r="AL19" s="25" t="s">
        <v>303</v>
      </c>
      <c r="AM19" s="25" t="s">
        <v>304</v>
      </c>
      <c r="AN19" s="25" t="s">
        <v>111</v>
      </c>
      <c r="AO19" s="25" t="s">
        <v>115</v>
      </c>
      <c r="AP19" s="25" t="s">
        <v>116</v>
      </c>
      <c r="AQ19" s="25" t="s">
        <v>117</v>
      </c>
      <c r="AR19" s="25" t="s">
        <v>118</v>
      </c>
      <c r="AS19" s="25" t="s">
        <v>119</v>
      </c>
      <c r="AT19" s="25" t="s">
        <v>120</v>
      </c>
      <c r="AU19" s="25" t="s">
        <v>112</v>
      </c>
      <c r="AV19" s="25" t="s">
        <v>113</v>
      </c>
      <c r="AW19" s="25" t="s">
        <v>114</v>
      </c>
      <c r="AX19" s="25" t="s">
        <v>305</v>
      </c>
      <c r="AY19" s="25" t="s">
        <v>306</v>
      </c>
      <c r="AZ19" s="25" t="s">
        <v>307</v>
      </c>
      <c r="BA19" s="25" t="s">
        <v>308</v>
      </c>
      <c r="BB19" s="25" t="s">
        <v>309</v>
      </c>
      <c r="BC19" s="25" t="s">
        <v>310</v>
      </c>
      <c r="BD19" s="25" t="s">
        <v>311</v>
      </c>
      <c r="BE19" s="25" t="s">
        <v>312</v>
      </c>
      <c r="BF19" s="25" t="s">
        <v>313</v>
      </c>
      <c r="BG19" s="25" t="s">
        <v>314</v>
      </c>
      <c r="BH19" s="25" t="s">
        <v>315</v>
      </c>
      <c r="BI19" s="25" t="s">
        <v>316</v>
      </c>
      <c r="BJ19" s="25" t="s">
        <v>317</v>
      </c>
      <c r="BK19" s="25" t="s">
        <v>318</v>
      </c>
      <c r="BL19" s="25" t="s">
        <v>319</v>
      </c>
      <c r="BM19" s="25" t="s">
        <v>320</v>
      </c>
      <c r="BN19" s="25" t="s">
        <v>321</v>
      </c>
      <c r="BO19" s="25" t="s">
        <v>322</v>
      </c>
      <c r="BP19" s="25" t="s">
        <v>323</v>
      </c>
      <c r="BQ19" s="102" t="s">
        <v>324</v>
      </c>
      <c r="BR19" s="25" t="s">
        <v>325</v>
      </c>
      <c r="BS19" s="25" t="s">
        <v>326</v>
      </c>
      <c r="BT19" s="25" t="s">
        <v>327</v>
      </c>
      <c r="BU19" s="25" t="s">
        <v>328</v>
      </c>
      <c r="BV19" s="25" t="s">
        <v>329</v>
      </c>
      <c r="BW19" s="25">
        <v>7</v>
      </c>
      <c r="BX19" s="25">
        <v>8</v>
      </c>
      <c r="BY19" s="25">
        <v>9</v>
      </c>
      <c r="BZ19" s="25">
        <v>10</v>
      </c>
      <c r="CA19" s="25">
        <v>11</v>
      </c>
    </row>
    <row r="20" spans="1:79" ht="34.5" customHeight="1">
      <c r="A20" s="37" t="s">
        <v>354</v>
      </c>
      <c r="B20" s="38" t="s">
        <v>4</v>
      </c>
      <c r="C20" s="25"/>
      <c r="D20" s="25"/>
      <c r="E20" s="25"/>
      <c r="F20" s="21">
        <v>9.55</v>
      </c>
      <c r="G20" s="25"/>
      <c r="H20" s="25"/>
      <c r="I20" s="26">
        <v>2.437</v>
      </c>
      <c r="J20" s="25"/>
      <c r="K20" s="21">
        <v>431</v>
      </c>
      <c r="L20" s="25"/>
      <c r="M20" s="21">
        <f>SUM(M21:M26)</f>
        <v>1.6545552300000002</v>
      </c>
      <c r="N20" s="21" t="s">
        <v>404</v>
      </c>
      <c r="O20" s="21" t="s">
        <v>404</v>
      </c>
      <c r="P20" s="21" t="s">
        <v>404</v>
      </c>
      <c r="Q20" s="21" t="s">
        <v>404</v>
      </c>
      <c r="R20" s="21">
        <f>R22+R26</f>
        <v>115</v>
      </c>
      <c r="S20" s="25"/>
      <c r="T20" s="26">
        <f>T24</f>
        <v>1.3719999999999999</v>
      </c>
      <c r="U20" s="21" t="s">
        <v>404</v>
      </c>
      <c r="V20" s="21" t="s">
        <v>404</v>
      </c>
      <c r="W20" s="26">
        <f>W24</f>
        <v>1.3719999999999999</v>
      </c>
      <c r="X20" s="21" t="s">
        <v>404</v>
      </c>
      <c r="Y20" s="21">
        <f>Y22</f>
        <v>105</v>
      </c>
      <c r="Z20" s="25"/>
      <c r="AA20" s="21">
        <f>SUM(AA21:AA26)</f>
        <v>2.2338204299999997</v>
      </c>
      <c r="AB20" s="21" t="s">
        <v>404</v>
      </c>
      <c r="AC20" s="21" t="s">
        <v>404</v>
      </c>
      <c r="AD20" s="21">
        <f>AD22</f>
        <v>1.065</v>
      </c>
      <c r="AE20" s="21" t="s">
        <v>404</v>
      </c>
      <c r="AF20" s="21">
        <f>AF22</f>
        <v>105</v>
      </c>
      <c r="AG20" s="25"/>
      <c r="AH20" s="21">
        <f>SUM(AH21:AH26)</f>
        <v>2.05911479</v>
      </c>
      <c r="AI20" s="21" t="s">
        <v>404</v>
      </c>
      <c r="AJ20" s="21" t="s">
        <v>404</v>
      </c>
      <c r="AK20" s="21" t="s">
        <v>404</v>
      </c>
      <c r="AL20" s="21" t="s">
        <v>404</v>
      </c>
      <c r="AM20" s="21">
        <f>AM22+AM24</f>
        <v>106</v>
      </c>
      <c r="AN20" s="25"/>
      <c r="AO20" s="32">
        <f>AO35+AO41</f>
        <v>1.7759999999999998</v>
      </c>
      <c r="AP20" s="32"/>
      <c r="AQ20" s="32"/>
      <c r="AR20" s="32"/>
      <c r="AS20" s="32"/>
      <c r="AT20" s="32">
        <v>220</v>
      </c>
      <c r="AU20" s="25"/>
      <c r="AV20" s="32">
        <f>AV35+AV41</f>
        <v>1.779</v>
      </c>
      <c r="AW20" s="32"/>
      <c r="AX20" s="32"/>
      <c r="AY20" s="32"/>
      <c r="AZ20" s="32"/>
      <c r="BA20" s="32">
        <f>BA35+BA41</f>
        <v>115</v>
      </c>
      <c r="BB20" s="25"/>
      <c r="BC20" s="21">
        <v>1.239</v>
      </c>
      <c r="BD20" s="25"/>
      <c r="BE20" s="25"/>
      <c r="BF20" s="26">
        <v>0.14</v>
      </c>
      <c r="BG20" s="25"/>
      <c r="BH20" s="21">
        <f>BH22</f>
        <v>105</v>
      </c>
      <c r="BI20" s="25"/>
      <c r="BJ20" s="39">
        <f>BJ30+BJ32+BJ34+BJ36+BJ37</f>
        <v>7.557</v>
      </c>
      <c r="BK20" s="21" t="s">
        <v>404</v>
      </c>
      <c r="BL20" s="21" t="s">
        <v>404</v>
      </c>
      <c r="BM20" s="21">
        <f>BM22</f>
        <v>1.065</v>
      </c>
      <c r="BN20" s="21" t="s">
        <v>404</v>
      </c>
      <c r="BO20" s="21">
        <f>BO22</f>
        <v>105</v>
      </c>
      <c r="BP20" s="25"/>
      <c r="BQ20" s="39">
        <f>BQ22+BQ24</f>
        <v>4.179</v>
      </c>
      <c r="BR20" s="21" t="s">
        <v>404</v>
      </c>
      <c r="BS20" s="21" t="s">
        <v>404</v>
      </c>
      <c r="BT20" s="21" t="s">
        <v>404</v>
      </c>
      <c r="BU20" s="21" t="s">
        <v>404</v>
      </c>
      <c r="BV20" s="21">
        <f>BV22+BV24</f>
        <v>106</v>
      </c>
      <c r="BW20" s="25"/>
      <c r="BX20" s="25"/>
      <c r="BY20" s="34">
        <f>BC20-T20</f>
        <v>-0.13299999999999979</v>
      </c>
      <c r="BZ20" s="25">
        <f>(BY20*100)/T20</f>
        <v>-9.693877551020394</v>
      </c>
      <c r="CA20" s="50" t="s">
        <v>403</v>
      </c>
    </row>
    <row r="21" spans="1:79" ht="34.5" customHeight="1">
      <c r="A21" s="37" t="s">
        <v>355</v>
      </c>
      <c r="B21" s="38" t="s">
        <v>372</v>
      </c>
      <c r="C21" s="25"/>
      <c r="D21" s="25"/>
      <c r="E21" s="25"/>
      <c r="F21" s="21" t="s">
        <v>404</v>
      </c>
      <c r="G21" s="25"/>
      <c r="H21" s="25"/>
      <c r="I21" s="21" t="s">
        <v>404</v>
      </c>
      <c r="J21" s="25"/>
      <c r="K21" s="21" t="s">
        <v>404</v>
      </c>
      <c r="L21" s="25"/>
      <c r="M21" s="21" t="s">
        <v>404</v>
      </c>
      <c r="N21" s="21" t="s">
        <v>404</v>
      </c>
      <c r="O21" s="21" t="s">
        <v>404</v>
      </c>
      <c r="P21" s="21" t="s">
        <v>404</v>
      </c>
      <c r="Q21" s="21" t="s">
        <v>404</v>
      </c>
      <c r="R21" s="21" t="s">
        <v>404</v>
      </c>
      <c r="S21" s="25"/>
      <c r="T21" s="21" t="s">
        <v>404</v>
      </c>
      <c r="U21" s="21" t="s">
        <v>404</v>
      </c>
      <c r="V21" s="21" t="s">
        <v>404</v>
      </c>
      <c r="W21" s="21" t="s">
        <v>404</v>
      </c>
      <c r="X21" s="21" t="s">
        <v>404</v>
      </c>
      <c r="Y21" s="21" t="s">
        <v>404</v>
      </c>
      <c r="Z21" s="25"/>
      <c r="AA21" s="21" t="s">
        <v>404</v>
      </c>
      <c r="AB21" s="21" t="s">
        <v>404</v>
      </c>
      <c r="AC21" s="21" t="s">
        <v>404</v>
      </c>
      <c r="AD21" s="21" t="s">
        <v>404</v>
      </c>
      <c r="AE21" s="21" t="s">
        <v>404</v>
      </c>
      <c r="AF21" s="21" t="s">
        <v>404</v>
      </c>
      <c r="AG21" s="25"/>
      <c r="AH21" s="21" t="s">
        <v>404</v>
      </c>
      <c r="AI21" s="21" t="s">
        <v>404</v>
      </c>
      <c r="AJ21" s="21" t="s">
        <v>404</v>
      </c>
      <c r="AK21" s="21" t="s">
        <v>404</v>
      </c>
      <c r="AL21" s="21" t="s">
        <v>404</v>
      </c>
      <c r="AM21" s="21" t="s">
        <v>404</v>
      </c>
      <c r="AN21" s="25"/>
      <c r="AO21" s="32"/>
      <c r="AP21" s="32"/>
      <c r="AQ21" s="32"/>
      <c r="AR21" s="32"/>
      <c r="AS21" s="32"/>
      <c r="AT21" s="32"/>
      <c r="AU21" s="25"/>
      <c r="AV21" s="32"/>
      <c r="AW21" s="32"/>
      <c r="AX21" s="32"/>
      <c r="AY21" s="32"/>
      <c r="AZ21" s="32"/>
      <c r="BA21" s="32"/>
      <c r="BB21" s="25"/>
      <c r="BC21" s="21" t="s">
        <v>404</v>
      </c>
      <c r="BD21" s="25"/>
      <c r="BE21" s="25"/>
      <c r="BF21" s="21" t="s">
        <v>404</v>
      </c>
      <c r="BG21" s="25"/>
      <c r="BH21" s="21" t="s">
        <v>404</v>
      </c>
      <c r="BI21" s="25"/>
      <c r="BJ21" s="39"/>
      <c r="BK21" s="21" t="s">
        <v>404</v>
      </c>
      <c r="BL21" s="21" t="s">
        <v>404</v>
      </c>
      <c r="BM21" s="21" t="s">
        <v>404</v>
      </c>
      <c r="BN21" s="21" t="s">
        <v>404</v>
      </c>
      <c r="BO21" s="21" t="s">
        <v>404</v>
      </c>
      <c r="BP21" s="25"/>
      <c r="BQ21" s="39"/>
      <c r="BR21" s="21" t="s">
        <v>404</v>
      </c>
      <c r="BS21" s="21" t="s">
        <v>404</v>
      </c>
      <c r="BT21" s="21" t="s">
        <v>404</v>
      </c>
      <c r="BU21" s="21" t="s">
        <v>404</v>
      </c>
      <c r="BV21" s="21" t="s">
        <v>404</v>
      </c>
      <c r="BW21" s="25"/>
      <c r="BX21" s="25"/>
      <c r="BY21" s="34"/>
      <c r="BZ21" s="25"/>
      <c r="CA21" s="32"/>
    </row>
    <row r="22" spans="1:79" ht="34.5" customHeight="1">
      <c r="A22" s="37" t="s">
        <v>356</v>
      </c>
      <c r="B22" s="38" t="s">
        <v>373</v>
      </c>
      <c r="C22" s="25"/>
      <c r="D22" s="25"/>
      <c r="E22" s="25"/>
      <c r="F22" s="21">
        <v>4.735</v>
      </c>
      <c r="G22" s="25"/>
      <c r="H22" s="25"/>
      <c r="I22" s="21">
        <f>I28</f>
        <v>1.065</v>
      </c>
      <c r="J22" s="25"/>
      <c r="K22" s="21">
        <v>418</v>
      </c>
      <c r="L22" s="25"/>
      <c r="M22" s="21">
        <f>M28</f>
        <v>0.83109892</v>
      </c>
      <c r="N22" s="21" t="s">
        <v>404</v>
      </c>
      <c r="O22" s="21" t="s">
        <v>404</v>
      </c>
      <c r="P22" s="21" t="s">
        <v>404</v>
      </c>
      <c r="Q22" s="21" t="s">
        <v>404</v>
      </c>
      <c r="R22" s="21">
        <f>R28</f>
        <v>104</v>
      </c>
      <c r="S22" s="25"/>
      <c r="T22" s="21" t="s">
        <v>404</v>
      </c>
      <c r="U22" s="21" t="s">
        <v>404</v>
      </c>
      <c r="V22" s="21" t="s">
        <v>404</v>
      </c>
      <c r="W22" s="21" t="s">
        <v>404</v>
      </c>
      <c r="X22" s="21" t="s">
        <v>404</v>
      </c>
      <c r="Y22" s="21">
        <f>Y28</f>
        <v>105</v>
      </c>
      <c r="Z22" s="25"/>
      <c r="AA22" s="21">
        <f>AA28</f>
        <v>2.2338204299999997</v>
      </c>
      <c r="AB22" s="21" t="s">
        <v>404</v>
      </c>
      <c r="AC22" s="21" t="s">
        <v>404</v>
      </c>
      <c r="AD22" s="21">
        <f>AD28</f>
        <v>1.065</v>
      </c>
      <c r="AE22" s="21" t="s">
        <v>404</v>
      </c>
      <c r="AF22" s="21">
        <f>AF28</f>
        <v>105</v>
      </c>
      <c r="AG22" s="25"/>
      <c r="AH22" s="21">
        <f>AH28</f>
        <v>0.83109892</v>
      </c>
      <c r="AI22" s="21" t="s">
        <v>404</v>
      </c>
      <c r="AJ22" s="21" t="s">
        <v>404</v>
      </c>
      <c r="AK22" s="21" t="s">
        <v>404</v>
      </c>
      <c r="AL22" s="21" t="s">
        <v>404</v>
      </c>
      <c r="AM22" s="21">
        <f>AM28</f>
        <v>104</v>
      </c>
      <c r="AN22" s="25"/>
      <c r="AO22" s="33">
        <v>0.83</v>
      </c>
      <c r="AP22" s="32"/>
      <c r="AQ22" s="32"/>
      <c r="AR22" s="32"/>
      <c r="AS22" s="32"/>
      <c r="AT22" s="32">
        <v>220</v>
      </c>
      <c r="AU22" s="25"/>
      <c r="AV22" s="32">
        <v>0.93</v>
      </c>
      <c r="AW22" s="32"/>
      <c r="AX22" s="32"/>
      <c r="AY22" s="32"/>
      <c r="AZ22" s="32"/>
      <c r="BA22" s="32">
        <v>115</v>
      </c>
      <c r="BB22" s="25"/>
      <c r="BC22" s="21">
        <f>BC28</f>
        <v>1.012</v>
      </c>
      <c r="BD22" s="25"/>
      <c r="BE22" s="25"/>
      <c r="BF22" s="21" t="s">
        <v>404</v>
      </c>
      <c r="BG22" s="25"/>
      <c r="BH22" s="21">
        <f>BH28</f>
        <v>105</v>
      </c>
      <c r="BI22" s="25"/>
      <c r="BJ22" s="39"/>
      <c r="BK22" s="21" t="s">
        <v>404</v>
      </c>
      <c r="BL22" s="21" t="s">
        <v>404</v>
      </c>
      <c r="BM22" s="21">
        <f>BM28</f>
        <v>1.065</v>
      </c>
      <c r="BN22" s="21" t="s">
        <v>404</v>
      </c>
      <c r="BO22" s="21">
        <f>BO28</f>
        <v>105</v>
      </c>
      <c r="BP22" s="25"/>
      <c r="BQ22" s="39">
        <f>BQ33</f>
        <v>1.564</v>
      </c>
      <c r="BR22" s="21" t="s">
        <v>404</v>
      </c>
      <c r="BS22" s="21" t="s">
        <v>404</v>
      </c>
      <c r="BT22" s="21" t="s">
        <v>404</v>
      </c>
      <c r="BU22" s="21" t="s">
        <v>404</v>
      </c>
      <c r="BV22" s="21">
        <f>BV28</f>
        <v>104</v>
      </c>
      <c r="BW22" s="25"/>
      <c r="BX22" s="25"/>
      <c r="BY22" s="34"/>
      <c r="BZ22" s="25"/>
      <c r="CA22" s="50" t="s">
        <v>403</v>
      </c>
    </row>
    <row r="23" spans="1:79" ht="116.25" customHeight="1">
      <c r="A23" s="37" t="s">
        <v>357</v>
      </c>
      <c r="B23" s="38" t="s">
        <v>374</v>
      </c>
      <c r="C23" s="25"/>
      <c r="D23" s="25"/>
      <c r="E23" s="25"/>
      <c r="F23" s="21" t="s">
        <v>404</v>
      </c>
      <c r="G23" s="25"/>
      <c r="H23" s="25"/>
      <c r="I23" s="21" t="s">
        <v>404</v>
      </c>
      <c r="J23" s="25"/>
      <c r="K23" s="21" t="s">
        <v>404</v>
      </c>
      <c r="L23" s="25"/>
      <c r="M23" s="21" t="s">
        <v>404</v>
      </c>
      <c r="N23" s="21" t="s">
        <v>404</v>
      </c>
      <c r="O23" s="21" t="s">
        <v>404</v>
      </c>
      <c r="P23" s="21" t="s">
        <v>404</v>
      </c>
      <c r="Q23" s="21" t="s">
        <v>404</v>
      </c>
      <c r="R23" s="21" t="s">
        <v>404</v>
      </c>
      <c r="S23" s="25"/>
      <c r="T23" s="21" t="s">
        <v>404</v>
      </c>
      <c r="U23" s="21" t="s">
        <v>404</v>
      </c>
      <c r="V23" s="21" t="s">
        <v>404</v>
      </c>
      <c r="W23" s="21" t="s">
        <v>404</v>
      </c>
      <c r="X23" s="21" t="s">
        <v>404</v>
      </c>
      <c r="Y23" s="21" t="s">
        <v>404</v>
      </c>
      <c r="Z23" s="25"/>
      <c r="AA23" s="21" t="s">
        <v>404</v>
      </c>
      <c r="AB23" s="21" t="s">
        <v>404</v>
      </c>
      <c r="AC23" s="21" t="s">
        <v>404</v>
      </c>
      <c r="AD23" s="21" t="s">
        <v>404</v>
      </c>
      <c r="AE23" s="21" t="s">
        <v>404</v>
      </c>
      <c r="AF23" s="21" t="s">
        <v>404</v>
      </c>
      <c r="AG23" s="25"/>
      <c r="AH23" s="21" t="s">
        <v>404</v>
      </c>
      <c r="AI23" s="21" t="s">
        <v>404</v>
      </c>
      <c r="AJ23" s="21" t="s">
        <v>404</v>
      </c>
      <c r="AK23" s="21" t="s">
        <v>404</v>
      </c>
      <c r="AL23" s="21" t="s">
        <v>404</v>
      </c>
      <c r="AM23" s="21" t="s">
        <v>404</v>
      </c>
      <c r="AN23" s="25"/>
      <c r="AO23" s="32"/>
      <c r="AP23" s="32"/>
      <c r="AQ23" s="32"/>
      <c r="AR23" s="32"/>
      <c r="AS23" s="32"/>
      <c r="AT23" s="32"/>
      <c r="AU23" s="25"/>
      <c r="AV23" s="32"/>
      <c r="AW23" s="32"/>
      <c r="AX23" s="32"/>
      <c r="AY23" s="32"/>
      <c r="AZ23" s="32"/>
      <c r="BA23" s="32"/>
      <c r="BB23" s="25"/>
      <c r="BC23" s="21" t="s">
        <v>404</v>
      </c>
      <c r="BD23" s="25"/>
      <c r="BE23" s="25"/>
      <c r="BF23" s="21" t="s">
        <v>404</v>
      </c>
      <c r="BG23" s="25"/>
      <c r="BH23" s="21" t="s">
        <v>404</v>
      </c>
      <c r="BI23" s="25"/>
      <c r="BJ23" s="39"/>
      <c r="BK23" s="21" t="s">
        <v>404</v>
      </c>
      <c r="BL23" s="21" t="s">
        <v>404</v>
      </c>
      <c r="BM23" s="21" t="s">
        <v>404</v>
      </c>
      <c r="BN23" s="21" t="s">
        <v>404</v>
      </c>
      <c r="BO23" s="21" t="s">
        <v>404</v>
      </c>
      <c r="BP23" s="25"/>
      <c r="BQ23" s="39"/>
      <c r="BR23" s="21" t="s">
        <v>404</v>
      </c>
      <c r="BS23" s="21" t="s">
        <v>404</v>
      </c>
      <c r="BT23" s="21" t="s">
        <v>404</v>
      </c>
      <c r="BU23" s="21" t="s">
        <v>404</v>
      </c>
      <c r="BV23" s="21" t="s">
        <v>404</v>
      </c>
      <c r="BW23" s="25"/>
      <c r="BX23" s="25"/>
      <c r="BY23" s="34"/>
      <c r="BZ23" s="25"/>
      <c r="CA23" s="32"/>
    </row>
    <row r="24" spans="1:79" ht="78.75" customHeight="1">
      <c r="A24" s="37" t="s">
        <v>358</v>
      </c>
      <c r="B24" s="38" t="s">
        <v>375</v>
      </c>
      <c r="C24" s="25"/>
      <c r="D24" s="25"/>
      <c r="E24" s="25"/>
      <c r="F24" s="21">
        <v>3.991</v>
      </c>
      <c r="G24" s="25"/>
      <c r="H24" s="25"/>
      <c r="I24" s="26">
        <f>I36</f>
        <v>1.3719999999999999</v>
      </c>
      <c r="J24" s="25"/>
      <c r="K24" s="21">
        <v>2</v>
      </c>
      <c r="L24" s="25"/>
      <c r="M24" s="21" t="s">
        <v>404</v>
      </c>
      <c r="N24" s="21" t="s">
        <v>404</v>
      </c>
      <c r="O24" s="21" t="s">
        <v>404</v>
      </c>
      <c r="P24" s="21" t="s">
        <v>404</v>
      </c>
      <c r="Q24" s="21" t="s">
        <v>404</v>
      </c>
      <c r="R24" s="21" t="s">
        <v>404</v>
      </c>
      <c r="S24" s="25"/>
      <c r="T24" s="26">
        <f>T36</f>
        <v>1.3719999999999999</v>
      </c>
      <c r="U24" s="21" t="s">
        <v>404</v>
      </c>
      <c r="V24" s="21" t="s">
        <v>404</v>
      </c>
      <c r="W24" s="26">
        <f>W36</f>
        <v>1.3719999999999999</v>
      </c>
      <c r="X24" s="21" t="s">
        <v>404</v>
      </c>
      <c r="Y24" s="21" t="s">
        <v>404</v>
      </c>
      <c r="Z24" s="25"/>
      <c r="AA24" s="21" t="s">
        <v>404</v>
      </c>
      <c r="AB24" s="21" t="s">
        <v>404</v>
      </c>
      <c r="AC24" s="21" t="s">
        <v>404</v>
      </c>
      <c r="AD24" s="21" t="s">
        <v>404</v>
      </c>
      <c r="AE24" s="21" t="s">
        <v>404</v>
      </c>
      <c r="AF24" s="21" t="s">
        <v>404</v>
      </c>
      <c r="AG24" s="25"/>
      <c r="AH24" s="21">
        <f>AH36</f>
        <v>1.2280158700000001</v>
      </c>
      <c r="AI24" s="21" t="s">
        <v>404</v>
      </c>
      <c r="AJ24" s="21" t="s">
        <v>404</v>
      </c>
      <c r="AK24" s="21" t="s">
        <v>404</v>
      </c>
      <c r="AL24" s="21" t="s">
        <v>404</v>
      </c>
      <c r="AM24" s="21">
        <f>AM36</f>
        <v>2</v>
      </c>
      <c r="AN24" s="25"/>
      <c r="AO24" s="32"/>
      <c r="AP24" s="32"/>
      <c r="AQ24" s="32"/>
      <c r="AR24" s="32"/>
      <c r="AS24" s="32"/>
      <c r="AT24" s="32"/>
      <c r="AU24" s="25"/>
      <c r="AV24" s="32"/>
      <c r="AW24" s="32"/>
      <c r="AX24" s="32"/>
      <c r="AY24" s="32"/>
      <c r="AZ24" s="32"/>
      <c r="BA24" s="32"/>
      <c r="BB24" s="25"/>
      <c r="BC24" s="21">
        <f>BC36</f>
        <v>0</v>
      </c>
      <c r="BD24" s="25"/>
      <c r="BE24" s="25"/>
      <c r="BF24" s="26">
        <f>BF36</f>
        <v>0</v>
      </c>
      <c r="BG24" s="25"/>
      <c r="BH24" s="21" t="s">
        <v>404</v>
      </c>
      <c r="BI24" s="25"/>
      <c r="BJ24" s="39"/>
      <c r="BK24" s="21" t="s">
        <v>404</v>
      </c>
      <c r="BL24" s="21" t="s">
        <v>404</v>
      </c>
      <c r="BM24" s="21" t="s">
        <v>404</v>
      </c>
      <c r="BN24" s="21" t="s">
        <v>404</v>
      </c>
      <c r="BO24" s="21" t="s">
        <v>404</v>
      </c>
      <c r="BP24" s="25"/>
      <c r="BQ24" s="39">
        <f>BQ35</f>
        <v>2.615</v>
      </c>
      <c r="BR24" s="21" t="s">
        <v>404</v>
      </c>
      <c r="BS24" s="21" t="s">
        <v>404</v>
      </c>
      <c r="BT24" s="21" t="s">
        <v>404</v>
      </c>
      <c r="BU24" s="21" t="s">
        <v>404</v>
      </c>
      <c r="BV24" s="21">
        <f>BV36</f>
        <v>2</v>
      </c>
      <c r="BW24" s="25"/>
      <c r="BX24" s="25"/>
      <c r="BY24" s="34"/>
      <c r="BZ24" s="25">
        <f>(BY24*100)/T24</f>
        <v>0</v>
      </c>
      <c r="CA24" s="32"/>
    </row>
    <row r="25" spans="1:79" ht="66" customHeight="1">
      <c r="A25" s="37" t="s">
        <v>359</v>
      </c>
      <c r="B25" s="38" t="s">
        <v>376</v>
      </c>
      <c r="C25" s="25"/>
      <c r="D25" s="25"/>
      <c r="E25" s="25"/>
      <c r="F25" s="21" t="s">
        <v>404</v>
      </c>
      <c r="G25" s="25"/>
      <c r="H25" s="25"/>
      <c r="I25" s="21" t="s">
        <v>404</v>
      </c>
      <c r="J25" s="25"/>
      <c r="K25" s="21" t="s">
        <v>404</v>
      </c>
      <c r="L25" s="25"/>
      <c r="M25" s="21" t="s">
        <v>404</v>
      </c>
      <c r="N25" s="21" t="s">
        <v>404</v>
      </c>
      <c r="O25" s="21" t="s">
        <v>404</v>
      </c>
      <c r="P25" s="21" t="s">
        <v>404</v>
      </c>
      <c r="Q25" s="21" t="s">
        <v>404</v>
      </c>
      <c r="R25" s="21" t="s">
        <v>404</v>
      </c>
      <c r="S25" s="25"/>
      <c r="T25" s="21" t="s">
        <v>404</v>
      </c>
      <c r="U25" s="21" t="s">
        <v>404</v>
      </c>
      <c r="V25" s="21" t="s">
        <v>404</v>
      </c>
      <c r="W25" s="21" t="s">
        <v>404</v>
      </c>
      <c r="X25" s="21" t="s">
        <v>404</v>
      </c>
      <c r="Y25" s="21" t="s">
        <v>404</v>
      </c>
      <c r="Z25" s="25"/>
      <c r="AA25" s="21" t="s">
        <v>404</v>
      </c>
      <c r="AB25" s="21" t="s">
        <v>404</v>
      </c>
      <c r="AC25" s="21" t="s">
        <v>404</v>
      </c>
      <c r="AD25" s="21" t="s">
        <v>404</v>
      </c>
      <c r="AE25" s="21" t="s">
        <v>404</v>
      </c>
      <c r="AF25" s="21" t="s">
        <v>404</v>
      </c>
      <c r="AG25" s="25"/>
      <c r="AH25" s="21" t="s">
        <v>404</v>
      </c>
      <c r="AI25" s="21" t="s">
        <v>404</v>
      </c>
      <c r="AJ25" s="21" t="s">
        <v>404</v>
      </c>
      <c r="AK25" s="21" t="s">
        <v>404</v>
      </c>
      <c r="AL25" s="21" t="s">
        <v>404</v>
      </c>
      <c r="AM25" s="21" t="s">
        <v>404</v>
      </c>
      <c r="AN25" s="25"/>
      <c r="AO25" s="32"/>
      <c r="AP25" s="32"/>
      <c r="AQ25" s="32"/>
      <c r="AR25" s="32"/>
      <c r="AS25" s="32"/>
      <c r="AT25" s="32"/>
      <c r="AU25" s="25"/>
      <c r="AV25" s="32"/>
      <c r="AW25" s="32"/>
      <c r="AX25" s="32"/>
      <c r="AY25" s="32"/>
      <c r="AZ25" s="32"/>
      <c r="BA25" s="32"/>
      <c r="BB25" s="25"/>
      <c r="BC25" s="21" t="s">
        <v>404</v>
      </c>
      <c r="BD25" s="25"/>
      <c r="BE25" s="25"/>
      <c r="BF25" s="21" t="s">
        <v>404</v>
      </c>
      <c r="BG25" s="25"/>
      <c r="BH25" s="21" t="s">
        <v>404</v>
      </c>
      <c r="BI25" s="25"/>
      <c r="BJ25" s="39"/>
      <c r="BK25" s="21" t="s">
        <v>404</v>
      </c>
      <c r="BL25" s="21" t="s">
        <v>404</v>
      </c>
      <c r="BM25" s="21" t="s">
        <v>404</v>
      </c>
      <c r="BN25" s="21" t="s">
        <v>404</v>
      </c>
      <c r="BO25" s="21" t="s">
        <v>404</v>
      </c>
      <c r="BP25" s="25"/>
      <c r="BQ25" s="39"/>
      <c r="BR25" s="21" t="s">
        <v>404</v>
      </c>
      <c r="BS25" s="21" t="s">
        <v>404</v>
      </c>
      <c r="BT25" s="21" t="s">
        <v>404</v>
      </c>
      <c r="BU25" s="21" t="s">
        <v>404</v>
      </c>
      <c r="BV25" s="21" t="s">
        <v>404</v>
      </c>
      <c r="BW25" s="25"/>
      <c r="BX25" s="25"/>
      <c r="BY25" s="34"/>
      <c r="BZ25" s="25"/>
      <c r="CA25" s="32"/>
    </row>
    <row r="26" spans="1:79" ht="41.25" customHeight="1">
      <c r="A26" s="37" t="s">
        <v>360</v>
      </c>
      <c r="B26" s="38" t="s">
        <v>377</v>
      </c>
      <c r="C26" s="25"/>
      <c r="D26" s="25"/>
      <c r="E26" s="25"/>
      <c r="F26" s="21">
        <f>F41</f>
        <v>0.823</v>
      </c>
      <c r="G26" s="25"/>
      <c r="H26" s="25"/>
      <c r="I26" s="21" t="s">
        <v>404</v>
      </c>
      <c r="J26" s="25"/>
      <c r="K26" s="21">
        <f>K41</f>
        <v>11</v>
      </c>
      <c r="L26" s="25"/>
      <c r="M26" s="21">
        <f>M41</f>
        <v>0.8234563100000001</v>
      </c>
      <c r="N26" s="21" t="s">
        <v>404</v>
      </c>
      <c r="O26" s="21" t="s">
        <v>404</v>
      </c>
      <c r="P26" s="21" t="s">
        <v>404</v>
      </c>
      <c r="Q26" s="21" t="s">
        <v>404</v>
      </c>
      <c r="R26" s="21">
        <f>R41</f>
        <v>11</v>
      </c>
      <c r="S26" s="25"/>
      <c r="T26" s="21" t="s">
        <v>404</v>
      </c>
      <c r="U26" s="21" t="s">
        <v>404</v>
      </c>
      <c r="V26" s="21" t="s">
        <v>404</v>
      </c>
      <c r="W26" s="21" t="s">
        <v>404</v>
      </c>
      <c r="X26" s="21" t="s">
        <v>404</v>
      </c>
      <c r="Y26" s="21" t="s">
        <v>404</v>
      </c>
      <c r="Z26" s="25"/>
      <c r="AA26" s="21" t="s">
        <v>404</v>
      </c>
      <c r="AB26" s="21" t="s">
        <v>404</v>
      </c>
      <c r="AC26" s="21" t="s">
        <v>404</v>
      </c>
      <c r="AD26" s="21" t="s">
        <v>404</v>
      </c>
      <c r="AE26" s="21" t="s">
        <v>404</v>
      </c>
      <c r="AF26" s="21" t="s">
        <v>404</v>
      </c>
      <c r="AG26" s="25"/>
      <c r="AH26" s="21" t="s">
        <v>404</v>
      </c>
      <c r="AI26" s="21" t="s">
        <v>404</v>
      </c>
      <c r="AJ26" s="21" t="s">
        <v>404</v>
      </c>
      <c r="AK26" s="21" t="s">
        <v>404</v>
      </c>
      <c r="AL26" s="21" t="s">
        <v>404</v>
      </c>
      <c r="AM26" s="21" t="s">
        <v>404</v>
      </c>
      <c r="AN26" s="25"/>
      <c r="AO26" s="33">
        <v>0.95</v>
      </c>
      <c r="AP26" s="32"/>
      <c r="AQ26" s="32"/>
      <c r="AR26" s="32"/>
      <c r="AS26" s="32"/>
      <c r="AT26" s="32"/>
      <c r="AU26" s="25"/>
      <c r="AV26" s="32">
        <v>0.95</v>
      </c>
      <c r="AW26" s="32"/>
      <c r="AX26" s="32"/>
      <c r="AY26" s="32"/>
      <c r="AZ26" s="32"/>
      <c r="BA26" s="32"/>
      <c r="BB26" s="25"/>
      <c r="BC26" s="21" t="s">
        <v>404</v>
      </c>
      <c r="BD26" s="25"/>
      <c r="BE26" s="25"/>
      <c r="BF26" s="21" t="s">
        <v>404</v>
      </c>
      <c r="BG26" s="25"/>
      <c r="BH26" s="21" t="s">
        <v>404</v>
      </c>
      <c r="BI26" s="25"/>
      <c r="BJ26" s="39"/>
      <c r="BK26" s="21" t="s">
        <v>404</v>
      </c>
      <c r="BL26" s="21" t="s">
        <v>404</v>
      </c>
      <c r="BM26" s="21" t="s">
        <v>404</v>
      </c>
      <c r="BN26" s="21" t="s">
        <v>404</v>
      </c>
      <c r="BO26" s="21" t="s">
        <v>404</v>
      </c>
      <c r="BP26" s="25"/>
      <c r="BQ26" s="39"/>
      <c r="BR26" s="21" t="s">
        <v>404</v>
      </c>
      <c r="BS26" s="21" t="s">
        <v>404</v>
      </c>
      <c r="BT26" s="21" t="s">
        <v>404</v>
      </c>
      <c r="BU26" s="21" t="s">
        <v>404</v>
      </c>
      <c r="BV26" s="21" t="s">
        <v>404</v>
      </c>
      <c r="BW26" s="25"/>
      <c r="BX26" s="25"/>
      <c r="BY26" s="34"/>
      <c r="BZ26" s="25">
        <f>(AO26*100/M26)-100</f>
        <v>15.367383607759336</v>
      </c>
      <c r="CA26" s="50" t="s">
        <v>403</v>
      </c>
    </row>
    <row r="27" spans="1:79" ht="34.5" customHeight="1">
      <c r="A27" s="37" t="s">
        <v>361</v>
      </c>
      <c r="B27" s="38" t="s">
        <v>378</v>
      </c>
      <c r="C27" s="25"/>
      <c r="D27" s="25"/>
      <c r="E27" s="25"/>
      <c r="F27" s="22"/>
      <c r="G27" s="25"/>
      <c r="H27" s="25"/>
      <c r="I27" s="22"/>
      <c r="J27" s="25"/>
      <c r="K27" s="22"/>
      <c r="L27" s="25"/>
      <c r="M27" s="22"/>
      <c r="N27" s="22"/>
      <c r="O27" s="22"/>
      <c r="P27" s="22"/>
      <c r="Q27" s="22"/>
      <c r="R27" s="22"/>
      <c r="S27" s="25"/>
      <c r="T27" s="30"/>
      <c r="U27" s="22"/>
      <c r="V27" s="22"/>
      <c r="W27" s="30"/>
      <c r="X27" s="22"/>
      <c r="Y27" s="22"/>
      <c r="Z27" s="25"/>
      <c r="AA27" s="22"/>
      <c r="AB27" s="22"/>
      <c r="AC27" s="22"/>
      <c r="AD27" s="21"/>
      <c r="AE27" s="22"/>
      <c r="AF27" s="22"/>
      <c r="AG27" s="25"/>
      <c r="AH27" s="22"/>
      <c r="AI27" s="27"/>
      <c r="AJ27" s="22"/>
      <c r="AK27" s="22"/>
      <c r="AL27" s="22"/>
      <c r="AM27" s="31"/>
      <c r="AN27" s="25"/>
      <c r="AO27" s="32"/>
      <c r="AP27" s="32"/>
      <c r="AQ27" s="32"/>
      <c r="AR27" s="32"/>
      <c r="AS27" s="32"/>
      <c r="AT27" s="32"/>
      <c r="AU27" s="25"/>
      <c r="AV27" s="32"/>
      <c r="AW27" s="32"/>
      <c r="AX27" s="32"/>
      <c r="AY27" s="32"/>
      <c r="AZ27" s="32"/>
      <c r="BA27" s="32"/>
      <c r="BB27" s="25"/>
      <c r="BC27" s="22"/>
      <c r="BD27" s="25"/>
      <c r="BE27" s="25"/>
      <c r="BF27" s="30"/>
      <c r="BG27" s="25"/>
      <c r="BH27" s="22"/>
      <c r="BI27" s="25"/>
      <c r="BJ27" s="39"/>
      <c r="BK27" s="22"/>
      <c r="BL27" s="22"/>
      <c r="BM27" s="21"/>
      <c r="BN27" s="22"/>
      <c r="BO27" s="22"/>
      <c r="BP27" s="25"/>
      <c r="BQ27" s="39"/>
      <c r="BR27" s="27"/>
      <c r="BS27" s="22"/>
      <c r="BT27" s="22"/>
      <c r="BU27" s="22"/>
      <c r="BV27" s="31"/>
      <c r="BW27" s="25"/>
      <c r="BX27" s="25"/>
      <c r="BY27" s="34"/>
      <c r="BZ27" s="25"/>
      <c r="CA27" s="32"/>
    </row>
    <row r="28" spans="1:79" ht="54.75" customHeight="1">
      <c r="A28" s="37" t="s">
        <v>78</v>
      </c>
      <c r="B28" s="42" t="s">
        <v>379</v>
      </c>
      <c r="C28" s="25"/>
      <c r="D28" s="25"/>
      <c r="E28" s="25"/>
      <c r="F28" s="21">
        <v>4.735</v>
      </c>
      <c r="G28" s="25"/>
      <c r="H28" s="25"/>
      <c r="I28" s="21">
        <f>I29</f>
        <v>1.065</v>
      </c>
      <c r="J28" s="25"/>
      <c r="K28" s="21">
        <v>418</v>
      </c>
      <c r="L28" s="25"/>
      <c r="M28" s="21">
        <f>M34</f>
        <v>0.83109892</v>
      </c>
      <c r="N28" s="21" t="s">
        <v>404</v>
      </c>
      <c r="O28" s="21" t="s">
        <v>404</v>
      </c>
      <c r="P28" s="21" t="s">
        <v>404</v>
      </c>
      <c r="Q28" s="21" t="s">
        <v>404</v>
      </c>
      <c r="R28" s="21">
        <f>R34</f>
        <v>104</v>
      </c>
      <c r="S28" s="25"/>
      <c r="T28" s="21" t="s">
        <v>404</v>
      </c>
      <c r="U28" s="21" t="s">
        <v>404</v>
      </c>
      <c r="V28" s="21" t="s">
        <v>404</v>
      </c>
      <c r="W28" s="21" t="s">
        <v>404</v>
      </c>
      <c r="X28" s="21" t="s">
        <v>404</v>
      </c>
      <c r="Y28" s="21">
        <f>Y34</f>
        <v>105</v>
      </c>
      <c r="Z28" s="25"/>
      <c r="AA28" s="21">
        <f>AA29+AA34</f>
        <v>2.2338204299999997</v>
      </c>
      <c r="AB28" s="21" t="s">
        <v>404</v>
      </c>
      <c r="AC28" s="21" t="s">
        <v>404</v>
      </c>
      <c r="AD28" s="21">
        <f>AD29</f>
        <v>1.065</v>
      </c>
      <c r="AE28" s="21" t="s">
        <v>404</v>
      </c>
      <c r="AF28" s="21">
        <f>AF34</f>
        <v>105</v>
      </c>
      <c r="AG28" s="25"/>
      <c r="AH28" s="21">
        <f>AH34</f>
        <v>0.83109892</v>
      </c>
      <c r="AI28" s="21" t="s">
        <v>404</v>
      </c>
      <c r="AJ28" s="21" t="s">
        <v>404</v>
      </c>
      <c r="AK28" s="21" t="s">
        <v>404</v>
      </c>
      <c r="AL28" s="21" t="s">
        <v>404</v>
      </c>
      <c r="AM28" s="21">
        <f>AM34</f>
        <v>104</v>
      </c>
      <c r="AN28" s="25"/>
      <c r="AO28" s="33">
        <v>0.83</v>
      </c>
      <c r="AP28" s="32"/>
      <c r="AQ28" s="32"/>
      <c r="AR28" s="32"/>
      <c r="AS28" s="32"/>
      <c r="AT28" s="32">
        <v>220</v>
      </c>
      <c r="AU28" s="25"/>
      <c r="AV28" s="32">
        <v>0.83</v>
      </c>
      <c r="AW28" s="32"/>
      <c r="AX28" s="32"/>
      <c r="AY28" s="32"/>
      <c r="AZ28" s="32"/>
      <c r="BA28" s="32">
        <v>115</v>
      </c>
      <c r="BB28" s="25"/>
      <c r="BC28" s="21">
        <f>BC34</f>
        <v>1.012</v>
      </c>
      <c r="BD28" s="25"/>
      <c r="BE28" s="25"/>
      <c r="BF28" s="21" t="s">
        <v>404</v>
      </c>
      <c r="BG28" s="25"/>
      <c r="BH28" s="21">
        <f>BH34</f>
        <v>105</v>
      </c>
      <c r="BI28" s="25"/>
      <c r="BJ28" s="39"/>
      <c r="BK28" s="21" t="s">
        <v>404</v>
      </c>
      <c r="BL28" s="21" t="s">
        <v>404</v>
      </c>
      <c r="BM28" s="21">
        <f>BM29</f>
        <v>1.065</v>
      </c>
      <c r="BN28" s="21" t="s">
        <v>404</v>
      </c>
      <c r="BO28" s="21">
        <f>BO34</f>
        <v>105</v>
      </c>
      <c r="BP28" s="25"/>
      <c r="BQ28" s="39"/>
      <c r="BR28" s="21" t="s">
        <v>404</v>
      </c>
      <c r="BS28" s="21" t="s">
        <v>404</v>
      </c>
      <c r="BT28" s="21" t="s">
        <v>404</v>
      </c>
      <c r="BU28" s="21" t="s">
        <v>404</v>
      </c>
      <c r="BV28" s="21">
        <f>BV34</f>
        <v>104</v>
      </c>
      <c r="BW28" s="25"/>
      <c r="BX28" s="25"/>
      <c r="BY28" s="34"/>
      <c r="BZ28" s="25"/>
      <c r="CA28" s="50" t="s">
        <v>403</v>
      </c>
    </row>
    <row r="29" spans="1:79" ht="66.75" customHeight="1">
      <c r="A29" s="37" t="s">
        <v>189</v>
      </c>
      <c r="B29" s="38" t="s">
        <v>380</v>
      </c>
      <c r="C29" s="25"/>
      <c r="D29" s="25"/>
      <c r="E29" s="25"/>
      <c r="F29" s="21">
        <f>F30</f>
        <v>1.395</v>
      </c>
      <c r="G29" s="25"/>
      <c r="H29" s="25"/>
      <c r="I29" s="21">
        <f>I30</f>
        <v>1.065</v>
      </c>
      <c r="J29" s="25"/>
      <c r="K29" s="21" t="str">
        <f>K30</f>
        <v>нд</v>
      </c>
      <c r="L29" s="25"/>
      <c r="M29" s="21" t="str">
        <f aca="true" t="shared" si="0" ref="M29:R29">M30</f>
        <v>нд</v>
      </c>
      <c r="N29" s="21" t="str">
        <f t="shared" si="0"/>
        <v>нд</v>
      </c>
      <c r="O29" s="21" t="str">
        <f t="shared" si="0"/>
        <v>нд</v>
      </c>
      <c r="P29" s="21" t="str">
        <f t="shared" si="0"/>
        <v>нд</v>
      </c>
      <c r="Q29" s="21" t="str">
        <f t="shared" si="0"/>
        <v>нд</v>
      </c>
      <c r="R29" s="21" t="str">
        <f t="shared" si="0"/>
        <v>нд</v>
      </c>
      <c r="S29" s="25"/>
      <c r="T29" s="21" t="str">
        <f aca="true" t="shared" si="1" ref="T29:Y29">T30</f>
        <v>нд</v>
      </c>
      <c r="U29" s="21" t="str">
        <f t="shared" si="1"/>
        <v>нд</v>
      </c>
      <c r="V29" s="21" t="str">
        <f t="shared" si="1"/>
        <v>нд</v>
      </c>
      <c r="W29" s="21" t="str">
        <f t="shared" si="1"/>
        <v>нд</v>
      </c>
      <c r="X29" s="21" t="str">
        <f t="shared" si="1"/>
        <v>нд</v>
      </c>
      <c r="Y29" s="21" t="str">
        <f t="shared" si="1"/>
        <v>нд</v>
      </c>
      <c r="Z29" s="25"/>
      <c r="AA29" s="21">
        <f aca="true" t="shared" si="2" ref="AA29:AF29">AA30</f>
        <v>1.3947301799999998</v>
      </c>
      <c r="AB29" s="21" t="str">
        <f t="shared" si="2"/>
        <v>нд</v>
      </c>
      <c r="AC29" s="21" t="str">
        <f t="shared" si="2"/>
        <v>нд</v>
      </c>
      <c r="AD29" s="21">
        <f t="shared" si="2"/>
        <v>1.065</v>
      </c>
      <c r="AE29" s="21" t="str">
        <f t="shared" si="2"/>
        <v>нд</v>
      </c>
      <c r="AF29" s="21" t="str">
        <f t="shared" si="2"/>
        <v>нд</v>
      </c>
      <c r="AG29" s="25"/>
      <c r="AH29" s="21" t="str">
        <f aca="true" t="shared" si="3" ref="AH29:AM29">AH30</f>
        <v>нд</v>
      </c>
      <c r="AI29" s="21" t="str">
        <f t="shared" si="3"/>
        <v>нд</v>
      </c>
      <c r="AJ29" s="21" t="str">
        <f t="shared" si="3"/>
        <v>нд</v>
      </c>
      <c r="AK29" s="21" t="str">
        <f t="shared" si="3"/>
        <v>нд</v>
      </c>
      <c r="AL29" s="21" t="str">
        <f t="shared" si="3"/>
        <v>нд</v>
      </c>
      <c r="AM29" s="21" t="str">
        <f t="shared" si="3"/>
        <v>нд</v>
      </c>
      <c r="AN29" s="25"/>
      <c r="AO29" s="32"/>
      <c r="AP29" s="32"/>
      <c r="AQ29" s="32"/>
      <c r="AR29" s="32"/>
      <c r="AS29" s="32"/>
      <c r="AT29" s="32"/>
      <c r="AU29" s="25"/>
      <c r="AV29" s="32"/>
      <c r="AW29" s="32"/>
      <c r="AX29" s="32"/>
      <c r="AY29" s="32"/>
      <c r="AZ29" s="32"/>
      <c r="BA29" s="32"/>
      <c r="BB29" s="25"/>
      <c r="BC29" s="21" t="str">
        <f>BC30</f>
        <v>нд</v>
      </c>
      <c r="BD29" s="25"/>
      <c r="BE29" s="25"/>
      <c r="BF29" s="21" t="str">
        <f>BF30</f>
        <v>нд</v>
      </c>
      <c r="BG29" s="25"/>
      <c r="BH29" s="21" t="str">
        <f>BH30</f>
        <v>нд</v>
      </c>
      <c r="BI29" s="25"/>
      <c r="BJ29" s="39"/>
      <c r="BK29" s="21" t="str">
        <f>BK30</f>
        <v>нд</v>
      </c>
      <c r="BL29" s="21" t="str">
        <f>BL30</f>
        <v>нд</v>
      </c>
      <c r="BM29" s="21">
        <f>BM30</f>
        <v>1.065</v>
      </c>
      <c r="BN29" s="21" t="str">
        <f>BN30</f>
        <v>нд</v>
      </c>
      <c r="BO29" s="21" t="str">
        <f>BO30</f>
        <v>нд</v>
      </c>
      <c r="BP29" s="25"/>
      <c r="BQ29" s="39"/>
      <c r="BR29" s="21" t="str">
        <f>BR30</f>
        <v>нд</v>
      </c>
      <c r="BS29" s="21" t="str">
        <f>BS30</f>
        <v>нд</v>
      </c>
      <c r="BT29" s="21" t="str">
        <f>BT30</f>
        <v>нд</v>
      </c>
      <c r="BU29" s="21" t="str">
        <f>BU30</f>
        <v>нд</v>
      </c>
      <c r="BV29" s="21" t="str">
        <f>BV30</f>
        <v>нд</v>
      </c>
      <c r="BW29" s="25"/>
      <c r="BX29" s="25"/>
      <c r="BY29" s="34"/>
      <c r="BZ29" s="25"/>
      <c r="CA29" s="32"/>
    </row>
    <row r="30" spans="1:79" ht="39" customHeight="1">
      <c r="A30" s="37" t="s">
        <v>362</v>
      </c>
      <c r="B30" s="38" t="s">
        <v>381</v>
      </c>
      <c r="C30" s="25"/>
      <c r="D30" s="25"/>
      <c r="E30" s="25"/>
      <c r="F30" s="21">
        <f>SUM(F31:F33)</f>
        <v>1.395</v>
      </c>
      <c r="G30" s="25"/>
      <c r="H30" s="25"/>
      <c r="I30" s="26">
        <f>I31+I32+I33</f>
        <v>1.065</v>
      </c>
      <c r="J30" s="25"/>
      <c r="K30" s="21" t="s">
        <v>404</v>
      </c>
      <c r="L30" s="25"/>
      <c r="M30" s="21" t="s">
        <v>404</v>
      </c>
      <c r="N30" s="21" t="s">
        <v>404</v>
      </c>
      <c r="O30" s="21" t="s">
        <v>404</v>
      </c>
      <c r="P30" s="21" t="s">
        <v>404</v>
      </c>
      <c r="Q30" s="21" t="s">
        <v>404</v>
      </c>
      <c r="R30" s="21" t="s">
        <v>404</v>
      </c>
      <c r="S30" s="25"/>
      <c r="T30" s="21" t="s">
        <v>404</v>
      </c>
      <c r="U30" s="21" t="s">
        <v>404</v>
      </c>
      <c r="V30" s="21" t="s">
        <v>404</v>
      </c>
      <c r="W30" s="21" t="s">
        <v>404</v>
      </c>
      <c r="X30" s="21" t="s">
        <v>404</v>
      </c>
      <c r="Y30" s="21" t="s">
        <v>404</v>
      </c>
      <c r="Z30" s="25"/>
      <c r="AA30" s="21">
        <f>SUM(AA31:AA33)</f>
        <v>1.3947301799999998</v>
      </c>
      <c r="AB30" s="21" t="s">
        <v>404</v>
      </c>
      <c r="AC30" s="21" t="s">
        <v>404</v>
      </c>
      <c r="AD30" s="26">
        <f>AD31+AD32+AD33</f>
        <v>1.065</v>
      </c>
      <c r="AE30" s="21" t="s">
        <v>404</v>
      </c>
      <c r="AF30" s="21" t="s">
        <v>404</v>
      </c>
      <c r="AG30" s="25"/>
      <c r="AH30" s="21" t="s">
        <v>404</v>
      </c>
      <c r="AI30" s="21" t="s">
        <v>404</v>
      </c>
      <c r="AJ30" s="21" t="s">
        <v>404</v>
      </c>
      <c r="AK30" s="21" t="s">
        <v>404</v>
      </c>
      <c r="AL30" s="21" t="s">
        <v>404</v>
      </c>
      <c r="AM30" s="21" t="s">
        <v>404</v>
      </c>
      <c r="AN30" s="25"/>
      <c r="AO30" s="32"/>
      <c r="AP30" s="32"/>
      <c r="AQ30" s="32"/>
      <c r="AR30" s="32"/>
      <c r="AS30" s="32"/>
      <c r="AT30" s="32"/>
      <c r="AU30" s="25"/>
      <c r="AV30" s="32"/>
      <c r="AW30" s="32"/>
      <c r="AX30" s="32"/>
      <c r="AY30" s="32"/>
      <c r="AZ30" s="32"/>
      <c r="BA30" s="32"/>
      <c r="BB30" s="25"/>
      <c r="BC30" s="21" t="s">
        <v>404</v>
      </c>
      <c r="BD30" s="25"/>
      <c r="BE30" s="25"/>
      <c r="BF30" s="21" t="s">
        <v>404</v>
      </c>
      <c r="BG30" s="25"/>
      <c r="BH30" s="21" t="s">
        <v>404</v>
      </c>
      <c r="BI30" s="25"/>
      <c r="BJ30" s="45">
        <v>0.146</v>
      </c>
      <c r="BK30" s="21" t="s">
        <v>404</v>
      </c>
      <c r="BL30" s="21" t="s">
        <v>404</v>
      </c>
      <c r="BM30" s="26">
        <f>BM31+BM32+BM33</f>
        <v>1.065</v>
      </c>
      <c r="BN30" s="21" t="s">
        <v>404</v>
      </c>
      <c r="BO30" s="21" t="s">
        <v>404</v>
      </c>
      <c r="BP30" s="25"/>
      <c r="BQ30" s="45"/>
      <c r="BR30" s="21" t="s">
        <v>404</v>
      </c>
      <c r="BS30" s="21" t="s">
        <v>404</v>
      </c>
      <c r="BT30" s="21" t="s">
        <v>404</v>
      </c>
      <c r="BU30" s="21" t="s">
        <v>404</v>
      </c>
      <c r="BV30" s="21" t="s">
        <v>404</v>
      </c>
      <c r="BW30" s="25"/>
      <c r="BX30" s="25"/>
      <c r="BY30" s="34"/>
      <c r="BZ30" s="25"/>
      <c r="CA30" s="32"/>
    </row>
    <row r="31" spans="1:79" ht="52.5" customHeight="1">
      <c r="A31" s="43" t="s">
        <v>363</v>
      </c>
      <c r="B31" s="44" t="s">
        <v>382</v>
      </c>
      <c r="C31" s="25"/>
      <c r="D31" s="25"/>
      <c r="E31" s="25"/>
      <c r="F31" s="24">
        <v>0.105</v>
      </c>
      <c r="G31" s="25"/>
      <c r="H31" s="25"/>
      <c r="I31" s="27">
        <v>0.085</v>
      </c>
      <c r="J31" s="25"/>
      <c r="K31" s="23" t="s">
        <v>404</v>
      </c>
      <c r="L31" s="25"/>
      <c r="M31" s="23" t="s">
        <v>404</v>
      </c>
      <c r="N31" s="23" t="s">
        <v>404</v>
      </c>
      <c r="O31" s="23" t="s">
        <v>404</v>
      </c>
      <c r="P31" s="23" t="s">
        <v>404</v>
      </c>
      <c r="Q31" s="23" t="s">
        <v>404</v>
      </c>
      <c r="R31" s="23" t="s">
        <v>404</v>
      </c>
      <c r="S31" s="25"/>
      <c r="T31" s="23" t="s">
        <v>404</v>
      </c>
      <c r="U31" s="23" t="s">
        <v>404</v>
      </c>
      <c r="V31" s="23" t="s">
        <v>404</v>
      </c>
      <c r="W31" s="23" t="s">
        <v>404</v>
      </c>
      <c r="X31" s="23" t="s">
        <v>404</v>
      </c>
      <c r="Y31" s="23" t="s">
        <v>404</v>
      </c>
      <c r="Z31" s="25"/>
      <c r="AA31" s="24">
        <f>104701.53/1000000</f>
        <v>0.10470153</v>
      </c>
      <c r="AB31" s="23" t="s">
        <v>404</v>
      </c>
      <c r="AC31" s="23" t="s">
        <v>404</v>
      </c>
      <c r="AD31" s="27">
        <v>0.085</v>
      </c>
      <c r="AE31" s="23" t="s">
        <v>404</v>
      </c>
      <c r="AF31" s="23" t="s">
        <v>404</v>
      </c>
      <c r="AG31" s="25"/>
      <c r="AH31" s="23" t="s">
        <v>404</v>
      </c>
      <c r="AI31" s="27" t="s">
        <v>404</v>
      </c>
      <c r="AJ31" s="23" t="s">
        <v>404</v>
      </c>
      <c r="AK31" s="23" t="s">
        <v>404</v>
      </c>
      <c r="AL31" s="23" t="s">
        <v>404</v>
      </c>
      <c r="AM31" s="23" t="s">
        <v>404</v>
      </c>
      <c r="AN31" s="25"/>
      <c r="AO31" s="32"/>
      <c r="AP31" s="32"/>
      <c r="AQ31" s="32"/>
      <c r="AR31" s="32"/>
      <c r="AS31" s="32"/>
      <c r="AT31" s="32"/>
      <c r="AU31" s="25"/>
      <c r="AV31" s="32"/>
      <c r="AW31" s="32"/>
      <c r="AX31" s="32"/>
      <c r="AY31" s="32"/>
      <c r="AZ31" s="32"/>
      <c r="BA31" s="32"/>
      <c r="BB31" s="25"/>
      <c r="BC31" s="23" t="s">
        <v>404</v>
      </c>
      <c r="BD31" s="25"/>
      <c r="BE31" s="25"/>
      <c r="BF31" s="23" t="s">
        <v>404</v>
      </c>
      <c r="BG31" s="25"/>
      <c r="BH31" s="23" t="s">
        <v>404</v>
      </c>
      <c r="BI31" s="25"/>
      <c r="BJ31" s="45"/>
      <c r="BK31" s="23" t="s">
        <v>404</v>
      </c>
      <c r="BL31" s="23" t="s">
        <v>404</v>
      </c>
      <c r="BM31" s="27">
        <v>0.085</v>
      </c>
      <c r="BN31" s="23" t="s">
        <v>404</v>
      </c>
      <c r="BO31" s="23" t="s">
        <v>404</v>
      </c>
      <c r="BP31" s="25"/>
      <c r="BQ31" s="45"/>
      <c r="BR31" s="27" t="s">
        <v>404</v>
      </c>
      <c r="BS31" s="23" t="s">
        <v>404</v>
      </c>
      <c r="BT31" s="23" t="s">
        <v>404</v>
      </c>
      <c r="BU31" s="23" t="s">
        <v>404</v>
      </c>
      <c r="BV31" s="23" t="s">
        <v>404</v>
      </c>
      <c r="BW31" s="25"/>
      <c r="BX31" s="25"/>
      <c r="BY31" s="34"/>
      <c r="BZ31" s="25"/>
      <c r="CA31" s="32"/>
    </row>
    <row r="32" spans="1:79" ht="61.5" customHeight="1">
      <c r="A32" s="43" t="s">
        <v>364</v>
      </c>
      <c r="B32" s="44" t="s">
        <v>383</v>
      </c>
      <c r="C32" s="25"/>
      <c r="D32" s="25"/>
      <c r="E32" s="25"/>
      <c r="F32" s="24">
        <v>0.134</v>
      </c>
      <c r="G32" s="25"/>
      <c r="H32" s="25"/>
      <c r="I32" s="27">
        <v>0.14</v>
      </c>
      <c r="J32" s="25"/>
      <c r="K32" s="23" t="s">
        <v>404</v>
      </c>
      <c r="L32" s="25"/>
      <c r="M32" s="23" t="s">
        <v>404</v>
      </c>
      <c r="N32" s="23" t="s">
        <v>404</v>
      </c>
      <c r="O32" s="23" t="s">
        <v>404</v>
      </c>
      <c r="P32" s="23" t="s">
        <v>404</v>
      </c>
      <c r="Q32" s="23" t="s">
        <v>404</v>
      </c>
      <c r="R32" s="23" t="s">
        <v>404</v>
      </c>
      <c r="S32" s="25"/>
      <c r="T32" s="23" t="s">
        <v>404</v>
      </c>
      <c r="U32" s="23" t="s">
        <v>404</v>
      </c>
      <c r="V32" s="23" t="s">
        <v>404</v>
      </c>
      <c r="W32" s="23" t="s">
        <v>404</v>
      </c>
      <c r="X32" s="23" t="s">
        <v>404</v>
      </c>
      <c r="Y32" s="23" t="s">
        <v>404</v>
      </c>
      <c r="Z32" s="25"/>
      <c r="AA32" s="24">
        <f>134128.72/1000000</f>
        <v>0.13412872</v>
      </c>
      <c r="AB32" s="23" t="s">
        <v>404</v>
      </c>
      <c r="AC32" s="23" t="s">
        <v>404</v>
      </c>
      <c r="AD32" s="27">
        <v>0.14</v>
      </c>
      <c r="AE32" s="23" t="s">
        <v>404</v>
      </c>
      <c r="AF32" s="23" t="s">
        <v>404</v>
      </c>
      <c r="AG32" s="25"/>
      <c r="AH32" s="23" t="s">
        <v>404</v>
      </c>
      <c r="AI32" s="23" t="s">
        <v>404</v>
      </c>
      <c r="AJ32" s="23" t="s">
        <v>404</v>
      </c>
      <c r="AK32" s="23" t="s">
        <v>404</v>
      </c>
      <c r="AL32" s="23" t="s">
        <v>404</v>
      </c>
      <c r="AM32" s="23" t="s">
        <v>404</v>
      </c>
      <c r="AN32" s="25"/>
      <c r="AO32" s="32"/>
      <c r="AP32" s="32"/>
      <c r="AQ32" s="32"/>
      <c r="AR32" s="32"/>
      <c r="AS32" s="32"/>
      <c r="AT32" s="32"/>
      <c r="AU32" s="25"/>
      <c r="AV32" s="32"/>
      <c r="AW32" s="32"/>
      <c r="AX32" s="32"/>
      <c r="AY32" s="32"/>
      <c r="AZ32" s="32"/>
      <c r="BA32" s="32"/>
      <c r="BB32" s="25"/>
      <c r="BC32" s="23">
        <v>0.226</v>
      </c>
      <c r="BD32" s="25"/>
      <c r="BE32" s="25"/>
      <c r="BF32" s="23">
        <v>0.14</v>
      </c>
      <c r="BG32" s="25"/>
      <c r="BH32" s="23" t="s">
        <v>404</v>
      </c>
      <c r="BI32" s="25"/>
      <c r="BJ32" s="45">
        <v>1.62</v>
      </c>
      <c r="BK32" s="23" t="s">
        <v>404</v>
      </c>
      <c r="BL32" s="23" t="s">
        <v>404</v>
      </c>
      <c r="BM32" s="27">
        <v>0.14</v>
      </c>
      <c r="BN32" s="23" t="s">
        <v>404</v>
      </c>
      <c r="BO32" s="23" t="s">
        <v>404</v>
      </c>
      <c r="BP32" s="25"/>
      <c r="BQ32" s="45"/>
      <c r="BR32" s="23" t="s">
        <v>404</v>
      </c>
      <c r="BS32" s="23" t="s">
        <v>404</v>
      </c>
      <c r="BT32" s="23" t="s">
        <v>404</v>
      </c>
      <c r="BU32" s="23" t="s">
        <v>404</v>
      </c>
      <c r="BV32" s="23" t="s">
        <v>404</v>
      </c>
      <c r="BW32" s="25"/>
      <c r="BX32" s="25"/>
      <c r="BY32" s="34"/>
      <c r="BZ32" s="25"/>
      <c r="CA32" s="41" t="s">
        <v>415</v>
      </c>
    </row>
    <row r="33" spans="1:79" ht="34.5" customHeight="1">
      <c r="A33" s="43" t="s">
        <v>365</v>
      </c>
      <c r="B33" s="44" t="s">
        <v>384</v>
      </c>
      <c r="C33" s="25"/>
      <c r="D33" s="25"/>
      <c r="E33" s="25"/>
      <c r="F33" s="24">
        <v>1.156</v>
      </c>
      <c r="G33" s="25"/>
      <c r="H33" s="25"/>
      <c r="I33" s="27">
        <v>0.84</v>
      </c>
      <c r="J33" s="25"/>
      <c r="K33" s="23" t="s">
        <v>404</v>
      </c>
      <c r="L33" s="25"/>
      <c r="M33" s="23" t="s">
        <v>404</v>
      </c>
      <c r="N33" s="23" t="s">
        <v>404</v>
      </c>
      <c r="O33" s="23" t="s">
        <v>404</v>
      </c>
      <c r="P33" s="23" t="s">
        <v>404</v>
      </c>
      <c r="Q33" s="23" t="s">
        <v>404</v>
      </c>
      <c r="R33" s="23" t="s">
        <v>404</v>
      </c>
      <c r="S33" s="25"/>
      <c r="T33" s="23" t="s">
        <v>404</v>
      </c>
      <c r="U33" s="23" t="s">
        <v>404</v>
      </c>
      <c r="V33" s="23" t="s">
        <v>404</v>
      </c>
      <c r="W33" s="23" t="s">
        <v>404</v>
      </c>
      <c r="X33" s="23" t="s">
        <v>404</v>
      </c>
      <c r="Y33" s="23" t="s">
        <v>404</v>
      </c>
      <c r="Z33" s="25"/>
      <c r="AA33" s="24">
        <f>1155899.93/1000000</f>
        <v>1.15589993</v>
      </c>
      <c r="AB33" s="23" t="s">
        <v>404</v>
      </c>
      <c r="AC33" s="23" t="s">
        <v>404</v>
      </c>
      <c r="AD33" s="27">
        <v>0.84</v>
      </c>
      <c r="AE33" s="23" t="s">
        <v>404</v>
      </c>
      <c r="AF33" s="23" t="s">
        <v>404</v>
      </c>
      <c r="AG33" s="25"/>
      <c r="AH33" s="23" t="s">
        <v>404</v>
      </c>
      <c r="AI33" s="23" t="s">
        <v>404</v>
      </c>
      <c r="AJ33" s="23" t="s">
        <v>404</v>
      </c>
      <c r="AK33" s="23" t="s">
        <v>404</v>
      </c>
      <c r="AL33" s="23" t="s">
        <v>404</v>
      </c>
      <c r="AM33" s="23" t="s">
        <v>404</v>
      </c>
      <c r="AN33" s="25"/>
      <c r="AO33" s="32"/>
      <c r="AP33" s="32"/>
      <c r="AQ33" s="32"/>
      <c r="AR33" s="32"/>
      <c r="AS33" s="32"/>
      <c r="AT33" s="32"/>
      <c r="AU33" s="25"/>
      <c r="AV33" s="32"/>
      <c r="AW33" s="32"/>
      <c r="AX33" s="32"/>
      <c r="AY33" s="32"/>
      <c r="AZ33" s="32"/>
      <c r="BA33" s="32"/>
      <c r="BB33" s="25"/>
      <c r="BC33" s="23" t="s">
        <v>404</v>
      </c>
      <c r="BD33" s="25"/>
      <c r="BE33" s="25"/>
      <c r="BF33" s="23" t="s">
        <v>404</v>
      </c>
      <c r="BG33" s="25"/>
      <c r="BH33" s="23" t="s">
        <v>404</v>
      </c>
      <c r="BI33" s="25"/>
      <c r="BJ33" s="39">
        <f>BJ34</f>
        <v>1.578</v>
      </c>
      <c r="BK33" s="23" t="s">
        <v>404</v>
      </c>
      <c r="BL33" s="23" t="s">
        <v>404</v>
      </c>
      <c r="BM33" s="27">
        <v>0.84</v>
      </c>
      <c r="BN33" s="23" t="s">
        <v>404</v>
      </c>
      <c r="BO33" s="23" t="s">
        <v>404</v>
      </c>
      <c r="BP33" s="25"/>
      <c r="BQ33" s="39">
        <f>BQ34</f>
        <v>1.564</v>
      </c>
      <c r="BR33" s="23" t="s">
        <v>404</v>
      </c>
      <c r="BS33" s="23" t="s">
        <v>404</v>
      </c>
      <c r="BT33" s="23" t="s">
        <v>404</v>
      </c>
      <c r="BU33" s="23" t="s">
        <v>404</v>
      </c>
      <c r="BV33" s="23" t="s">
        <v>404</v>
      </c>
      <c r="BW33" s="25"/>
      <c r="BX33" s="25"/>
      <c r="BY33" s="34"/>
      <c r="BZ33" s="25"/>
      <c r="CA33" s="32"/>
    </row>
    <row r="34" spans="1:79" ht="61.5" customHeight="1">
      <c r="A34" s="37" t="s">
        <v>191</v>
      </c>
      <c r="B34" s="38" t="s">
        <v>385</v>
      </c>
      <c r="C34" s="25"/>
      <c r="D34" s="25"/>
      <c r="E34" s="25"/>
      <c r="F34" s="21">
        <f>F35</f>
        <v>3.34</v>
      </c>
      <c r="G34" s="25"/>
      <c r="H34" s="25"/>
      <c r="I34" s="21" t="str">
        <f>I35</f>
        <v>нд</v>
      </c>
      <c r="J34" s="25"/>
      <c r="K34" s="21">
        <v>418</v>
      </c>
      <c r="L34" s="25"/>
      <c r="M34" s="21">
        <f aca="true" t="shared" si="4" ref="M34:R34">M35</f>
        <v>0.83109892</v>
      </c>
      <c r="N34" s="21" t="str">
        <f t="shared" si="4"/>
        <v>нд</v>
      </c>
      <c r="O34" s="21" t="str">
        <f t="shared" si="4"/>
        <v>нд</v>
      </c>
      <c r="P34" s="21" t="str">
        <f t="shared" si="4"/>
        <v>нд</v>
      </c>
      <c r="Q34" s="21" t="str">
        <f t="shared" si="4"/>
        <v>нд</v>
      </c>
      <c r="R34" s="21">
        <f t="shared" si="4"/>
        <v>104</v>
      </c>
      <c r="S34" s="25"/>
      <c r="T34" s="21" t="str">
        <f aca="true" t="shared" si="5" ref="T34:Y34">T35</f>
        <v>нд</v>
      </c>
      <c r="U34" s="21" t="str">
        <f t="shared" si="5"/>
        <v>нд</v>
      </c>
      <c r="V34" s="21" t="str">
        <f t="shared" si="5"/>
        <v>нд</v>
      </c>
      <c r="W34" s="21" t="str">
        <f t="shared" si="5"/>
        <v>нд</v>
      </c>
      <c r="X34" s="21" t="str">
        <f t="shared" si="5"/>
        <v>нд</v>
      </c>
      <c r="Y34" s="21">
        <f t="shared" si="5"/>
        <v>105</v>
      </c>
      <c r="Z34" s="25"/>
      <c r="AA34" s="21">
        <f aca="true" t="shared" si="6" ref="AA34:AF34">AA35</f>
        <v>0.83909025</v>
      </c>
      <c r="AB34" s="21" t="str">
        <f t="shared" si="6"/>
        <v>нд</v>
      </c>
      <c r="AC34" s="21" t="str">
        <f t="shared" si="6"/>
        <v>нд</v>
      </c>
      <c r="AD34" s="21" t="str">
        <f t="shared" si="6"/>
        <v>нд</v>
      </c>
      <c r="AE34" s="21" t="str">
        <f t="shared" si="6"/>
        <v>нд</v>
      </c>
      <c r="AF34" s="21">
        <f t="shared" si="6"/>
        <v>105</v>
      </c>
      <c r="AG34" s="25"/>
      <c r="AH34" s="21">
        <f aca="true" t="shared" si="7" ref="AH34:AM34">AH35</f>
        <v>0.83109892</v>
      </c>
      <c r="AI34" s="21" t="str">
        <f t="shared" si="7"/>
        <v>нд</v>
      </c>
      <c r="AJ34" s="21" t="str">
        <f t="shared" si="7"/>
        <v>нд</v>
      </c>
      <c r="AK34" s="21" t="str">
        <f t="shared" si="7"/>
        <v>нд</v>
      </c>
      <c r="AL34" s="21" t="str">
        <f t="shared" si="7"/>
        <v>нд</v>
      </c>
      <c r="AM34" s="21">
        <f t="shared" si="7"/>
        <v>104</v>
      </c>
      <c r="AN34" s="25"/>
      <c r="AO34" s="33">
        <v>0.83</v>
      </c>
      <c r="AP34" s="32"/>
      <c r="AQ34" s="32"/>
      <c r="AR34" s="32"/>
      <c r="AS34" s="32"/>
      <c r="AT34" s="32"/>
      <c r="AU34" s="25"/>
      <c r="AV34" s="32">
        <v>0.83</v>
      </c>
      <c r="AW34" s="32"/>
      <c r="AX34" s="32"/>
      <c r="AY34" s="32"/>
      <c r="AZ34" s="32"/>
      <c r="BA34" s="32">
        <v>104</v>
      </c>
      <c r="BB34" s="25"/>
      <c r="BC34" s="21">
        <v>1.012</v>
      </c>
      <c r="BD34" s="25"/>
      <c r="BE34" s="25"/>
      <c r="BF34" s="21" t="str">
        <f>BF35</f>
        <v>нд</v>
      </c>
      <c r="BG34" s="25"/>
      <c r="BH34" s="21">
        <f>BH35</f>
        <v>105</v>
      </c>
      <c r="BI34" s="25"/>
      <c r="BJ34" s="45">
        <v>1.578</v>
      </c>
      <c r="BK34" s="21" t="str">
        <f>BK35</f>
        <v>нд</v>
      </c>
      <c r="BL34" s="21" t="str">
        <f>BL35</f>
        <v>нд</v>
      </c>
      <c r="BM34" s="21" t="str">
        <f>BM35</f>
        <v>нд</v>
      </c>
      <c r="BN34" s="21" t="str">
        <f>BN35</f>
        <v>нд</v>
      </c>
      <c r="BO34" s="21">
        <f>BO35</f>
        <v>105</v>
      </c>
      <c r="BP34" s="25"/>
      <c r="BQ34" s="45">
        <v>1.564</v>
      </c>
      <c r="BR34" s="21" t="str">
        <f>BR35</f>
        <v>нд</v>
      </c>
      <c r="BS34" s="21" t="str">
        <f>BS35</f>
        <v>нд</v>
      </c>
      <c r="BT34" s="21" t="str">
        <f>BT35</f>
        <v>нд</v>
      </c>
      <c r="BU34" s="21" t="str">
        <f>BU35</f>
        <v>нд</v>
      </c>
      <c r="BV34" s="21">
        <f>BV35</f>
        <v>104</v>
      </c>
      <c r="BW34" s="25"/>
      <c r="BX34" s="25"/>
      <c r="BY34" s="34"/>
      <c r="BZ34" s="25">
        <f>(AO34*100/M34)-100</f>
        <v>-0.13222493418713555</v>
      </c>
      <c r="CA34" s="50" t="s">
        <v>403</v>
      </c>
    </row>
    <row r="35" spans="1:79" ht="48.75" customHeight="1">
      <c r="A35" s="43" t="s">
        <v>193</v>
      </c>
      <c r="B35" s="46" t="s">
        <v>386</v>
      </c>
      <c r="C35" s="25"/>
      <c r="D35" s="25"/>
      <c r="E35" s="25"/>
      <c r="F35" s="23">
        <v>3.34</v>
      </c>
      <c r="G35" s="25"/>
      <c r="H35" s="25"/>
      <c r="I35" s="23" t="s">
        <v>404</v>
      </c>
      <c r="J35" s="25"/>
      <c r="K35" s="23">
        <v>418</v>
      </c>
      <c r="L35" s="25"/>
      <c r="M35" s="23">
        <v>0.83109892</v>
      </c>
      <c r="N35" s="23" t="s">
        <v>404</v>
      </c>
      <c r="O35" s="23" t="s">
        <v>404</v>
      </c>
      <c r="P35" s="23" t="s">
        <v>404</v>
      </c>
      <c r="Q35" s="23" t="s">
        <v>404</v>
      </c>
      <c r="R35" s="23">
        <v>104</v>
      </c>
      <c r="S35" s="25"/>
      <c r="T35" s="23" t="s">
        <v>404</v>
      </c>
      <c r="U35" s="23" t="s">
        <v>404</v>
      </c>
      <c r="V35" s="23" t="s">
        <v>404</v>
      </c>
      <c r="W35" s="23" t="s">
        <v>404</v>
      </c>
      <c r="X35" s="23" t="s">
        <v>404</v>
      </c>
      <c r="Y35" s="23">
        <v>105</v>
      </c>
      <c r="Z35" s="25"/>
      <c r="AA35" s="23">
        <v>0.83909025</v>
      </c>
      <c r="AB35" s="23" t="s">
        <v>404</v>
      </c>
      <c r="AC35" s="23" t="s">
        <v>404</v>
      </c>
      <c r="AD35" s="23" t="s">
        <v>404</v>
      </c>
      <c r="AE35" s="23" t="s">
        <v>404</v>
      </c>
      <c r="AF35" s="23">
        <v>105</v>
      </c>
      <c r="AG35" s="25"/>
      <c r="AH35" s="23">
        <v>0.83109892</v>
      </c>
      <c r="AI35" s="23" t="s">
        <v>404</v>
      </c>
      <c r="AJ35" s="23" t="s">
        <v>404</v>
      </c>
      <c r="AK35" s="23" t="s">
        <v>404</v>
      </c>
      <c r="AL35" s="23" t="s">
        <v>404</v>
      </c>
      <c r="AM35" s="23">
        <v>104</v>
      </c>
      <c r="AN35" s="25"/>
      <c r="AO35" s="32">
        <v>0.827</v>
      </c>
      <c r="AP35" s="32"/>
      <c r="AQ35" s="32"/>
      <c r="AR35" s="32"/>
      <c r="AS35" s="32"/>
      <c r="AT35" s="32">
        <v>209</v>
      </c>
      <c r="AU35" s="25"/>
      <c r="AV35" s="32">
        <v>0.83</v>
      </c>
      <c r="AW35" s="32"/>
      <c r="AX35" s="32"/>
      <c r="AY35" s="32"/>
      <c r="AZ35" s="32"/>
      <c r="BA35" s="32">
        <v>104</v>
      </c>
      <c r="BB35" s="25"/>
      <c r="BC35" s="23">
        <v>1.012</v>
      </c>
      <c r="BD35" s="25"/>
      <c r="BE35" s="25"/>
      <c r="BF35" s="23" t="s">
        <v>404</v>
      </c>
      <c r="BG35" s="25"/>
      <c r="BH35" s="23">
        <v>105</v>
      </c>
      <c r="BI35" s="25"/>
      <c r="BJ35" s="39"/>
      <c r="BK35" s="23" t="s">
        <v>404</v>
      </c>
      <c r="BL35" s="23" t="s">
        <v>404</v>
      </c>
      <c r="BM35" s="23" t="s">
        <v>404</v>
      </c>
      <c r="BN35" s="23" t="s">
        <v>404</v>
      </c>
      <c r="BO35" s="23">
        <v>105</v>
      </c>
      <c r="BP35" s="25"/>
      <c r="BQ35" s="39">
        <f>BQ38+BQ39</f>
        <v>2.615</v>
      </c>
      <c r="BR35" s="23" t="s">
        <v>404</v>
      </c>
      <c r="BS35" s="23" t="s">
        <v>404</v>
      </c>
      <c r="BT35" s="23" t="s">
        <v>404</v>
      </c>
      <c r="BU35" s="23" t="s">
        <v>404</v>
      </c>
      <c r="BV35" s="23">
        <v>104</v>
      </c>
      <c r="BW35" s="25"/>
      <c r="BX35" s="25"/>
      <c r="BY35" s="34"/>
      <c r="BZ35" s="25">
        <f>(AO35*100/M35)-100</f>
        <v>-0.49319279587081155</v>
      </c>
      <c r="CA35" s="50" t="s">
        <v>403</v>
      </c>
    </row>
    <row r="36" spans="1:79" ht="34.5" customHeight="1">
      <c r="A36" s="37" t="s">
        <v>80</v>
      </c>
      <c r="B36" s="42" t="s">
        <v>387</v>
      </c>
      <c r="C36" s="25"/>
      <c r="D36" s="25"/>
      <c r="E36" s="25"/>
      <c r="F36" s="21">
        <f>SUM(F37:F40)</f>
        <v>3.987</v>
      </c>
      <c r="G36" s="25"/>
      <c r="H36" s="25"/>
      <c r="I36" s="26">
        <f>I37+I38</f>
        <v>1.3719999999999999</v>
      </c>
      <c r="J36" s="25"/>
      <c r="K36" s="21" t="s">
        <v>404</v>
      </c>
      <c r="L36" s="25"/>
      <c r="M36" s="21" t="s">
        <v>404</v>
      </c>
      <c r="N36" s="21" t="s">
        <v>404</v>
      </c>
      <c r="O36" s="21" t="s">
        <v>404</v>
      </c>
      <c r="P36" s="21" t="s">
        <v>404</v>
      </c>
      <c r="Q36" s="21" t="s">
        <v>404</v>
      </c>
      <c r="R36" s="21" t="s">
        <v>404</v>
      </c>
      <c r="S36" s="25"/>
      <c r="T36" s="26">
        <f>T37+T38</f>
        <v>1.3719999999999999</v>
      </c>
      <c r="U36" s="21" t="s">
        <v>404</v>
      </c>
      <c r="V36" s="21" t="s">
        <v>404</v>
      </c>
      <c r="W36" s="26">
        <f>W37+W38</f>
        <v>1.3719999999999999</v>
      </c>
      <c r="X36" s="21" t="s">
        <v>404</v>
      </c>
      <c r="Y36" s="21" t="s">
        <v>404</v>
      </c>
      <c r="Z36" s="25"/>
      <c r="AA36" s="21" t="s">
        <v>404</v>
      </c>
      <c r="AB36" s="21" t="s">
        <v>404</v>
      </c>
      <c r="AC36" s="21" t="s">
        <v>404</v>
      </c>
      <c r="AD36" s="21" t="s">
        <v>404</v>
      </c>
      <c r="AE36" s="21" t="s">
        <v>404</v>
      </c>
      <c r="AF36" s="21" t="s">
        <v>404</v>
      </c>
      <c r="AG36" s="25"/>
      <c r="AH36" s="21">
        <f>AH39+AH40</f>
        <v>1.2280158700000001</v>
      </c>
      <c r="AI36" s="21" t="s">
        <v>404</v>
      </c>
      <c r="AJ36" s="21" t="s">
        <v>404</v>
      </c>
      <c r="AK36" s="21" t="s">
        <v>404</v>
      </c>
      <c r="AL36" s="21" t="s">
        <v>404</v>
      </c>
      <c r="AM36" s="21">
        <f>AM39+AM40</f>
        <v>2</v>
      </c>
      <c r="AN36" s="25"/>
      <c r="AO36" s="32"/>
      <c r="AP36" s="32"/>
      <c r="AQ36" s="32"/>
      <c r="AR36" s="32"/>
      <c r="AS36" s="32"/>
      <c r="AT36" s="32"/>
      <c r="AU36" s="25"/>
      <c r="AV36" s="32"/>
      <c r="AW36" s="32"/>
      <c r="AX36" s="32"/>
      <c r="AY36" s="32"/>
      <c r="AZ36" s="32"/>
      <c r="BA36" s="32"/>
      <c r="BB36" s="25"/>
      <c r="BC36" s="21">
        <v>0</v>
      </c>
      <c r="BD36" s="25"/>
      <c r="BE36" s="25"/>
      <c r="BF36" s="26">
        <f>BF37+BF38</f>
        <v>0</v>
      </c>
      <c r="BG36" s="25"/>
      <c r="BH36" s="21" t="s">
        <v>404</v>
      </c>
      <c r="BI36" s="25"/>
      <c r="BJ36" s="45">
        <v>0.354</v>
      </c>
      <c r="BK36" s="21" t="s">
        <v>404</v>
      </c>
      <c r="BL36" s="21" t="s">
        <v>404</v>
      </c>
      <c r="BM36" s="21" t="s">
        <v>404</v>
      </c>
      <c r="BN36" s="21" t="s">
        <v>404</v>
      </c>
      <c r="BO36" s="21" t="s">
        <v>404</v>
      </c>
      <c r="BP36" s="25"/>
      <c r="BQ36" s="45"/>
      <c r="BR36" s="21" t="s">
        <v>404</v>
      </c>
      <c r="BS36" s="21" t="s">
        <v>404</v>
      </c>
      <c r="BT36" s="21" t="s">
        <v>404</v>
      </c>
      <c r="BU36" s="21" t="s">
        <v>404</v>
      </c>
      <c r="BV36" s="21">
        <f>BV39+BV40</f>
        <v>2</v>
      </c>
      <c r="BW36" s="25"/>
      <c r="BX36" s="25"/>
      <c r="BY36" s="34"/>
      <c r="BZ36" s="25">
        <f>(BY36*100)/T36</f>
        <v>0</v>
      </c>
      <c r="CA36" s="50" t="s">
        <v>414</v>
      </c>
    </row>
    <row r="37" spans="1:79" ht="34.5" customHeight="1">
      <c r="A37" s="43" t="s">
        <v>366</v>
      </c>
      <c r="B37" s="44" t="s">
        <v>388</v>
      </c>
      <c r="C37" s="25"/>
      <c r="D37" s="25"/>
      <c r="E37" s="25"/>
      <c r="F37" s="28">
        <v>0.274</v>
      </c>
      <c r="G37" s="25"/>
      <c r="H37" s="25"/>
      <c r="I37" s="27">
        <v>0.156</v>
      </c>
      <c r="J37" s="25"/>
      <c r="K37" s="23">
        <v>2</v>
      </c>
      <c r="L37" s="25"/>
      <c r="M37" s="23" t="s">
        <v>404</v>
      </c>
      <c r="N37" s="23" t="s">
        <v>404</v>
      </c>
      <c r="O37" s="23" t="s">
        <v>404</v>
      </c>
      <c r="P37" s="23" t="s">
        <v>404</v>
      </c>
      <c r="Q37" s="23" t="s">
        <v>404</v>
      </c>
      <c r="R37" s="23" t="s">
        <v>404</v>
      </c>
      <c r="S37" s="25"/>
      <c r="T37" s="27">
        <v>0.156</v>
      </c>
      <c r="U37" s="23" t="s">
        <v>404</v>
      </c>
      <c r="V37" s="23" t="s">
        <v>404</v>
      </c>
      <c r="W37" s="27">
        <v>0.156</v>
      </c>
      <c r="X37" s="23" t="s">
        <v>404</v>
      </c>
      <c r="Y37" s="23" t="s">
        <v>404</v>
      </c>
      <c r="Z37" s="25"/>
      <c r="AA37" s="23" t="s">
        <v>404</v>
      </c>
      <c r="AB37" s="23" t="s">
        <v>404</v>
      </c>
      <c r="AC37" s="23" t="s">
        <v>404</v>
      </c>
      <c r="AD37" s="23" t="s">
        <v>404</v>
      </c>
      <c r="AE37" s="23" t="s">
        <v>404</v>
      </c>
      <c r="AF37" s="23" t="s">
        <v>404</v>
      </c>
      <c r="AG37" s="25"/>
      <c r="AH37" s="23" t="s">
        <v>404</v>
      </c>
      <c r="AI37" s="23" t="s">
        <v>404</v>
      </c>
      <c r="AJ37" s="23" t="s">
        <v>404</v>
      </c>
      <c r="AK37" s="23" t="s">
        <v>404</v>
      </c>
      <c r="AL37" s="23" t="s">
        <v>404</v>
      </c>
      <c r="AM37" s="23" t="s">
        <v>404</v>
      </c>
      <c r="AN37" s="25"/>
      <c r="AO37" s="32"/>
      <c r="AP37" s="32"/>
      <c r="AQ37" s="32"/>
      <c r="AR37" s="32"/>
      <c r="AS37" s="32"/>
      <c r="AT37" s="32"/>
      <c r="AU37" s="25"/>
      <c r="AV37" s="32"/>
      <c r="AW37" s="32"/>
      <c r="AX37" s="32"/>
      <c r="AY37" s="32"/>
      <c r="AZ37" s="32"/>
      <c r="BA37" s="32"/>
      <c r="BB37" s="25"/>
      <c r="BC37" s="28">
        <v>0</v>
      </c>
      <c r="BD37" s="25"/>
      <c r="BE37" s="25"/>
      <c r="BF37" s="27">
        <v>0</v>
      </c>
      <c r="BG37" s="25"/>
      <c r="BH37" s="23" t="s">
        <v>404</v>
      </c>
      <c r="BI37" s="25"/>
      <c r="BJ37" s="45">
        <v>3.859</v>
      </c>
      <c r="BK37" s="23" t="s">
        <v>404</v>
      </c>
      <c r="BL37" s="23" t="s">
        <v>404</v>
      </c>
      <c r="BM37" s="23" t="s">
        <v>404</v>
      </c>
      <c r="BN37" s="23" t="s">
        <v>404</v>
      </c>
      <c r="BO37" s="23" t="s">
        <v>404</v>
      </c>
      <c r="BP37" s="25"/>
      <c r="BQ37" s="45"/>
      <c r="BR37" s="23" t="s">
        <v>404</v>
      </c>
      <c r="BS37" s="23" t="s">
        <v>404</v>
      </c>
      <c r="BT37" s="23" t="s">
        <v>404</v>
      </c>
      <c r="BU37" s="23" t="s">
        <v>404</v>
      </c>
      <c r="BV37" s="23" t="s">
        <v>404</v>
      </c>
      <c r="BW37" s="25"/>
      <c r="BX37" s="25"/>
      <c r="BY37" s="34"/>
      <c r="BZ37" s="25">
        <f>(BY37*100)/T37</f>
        <v>0</v>
      </c>
      <c r="CA37" s="50" t="s">
        <v>414</v>
      </c>
    </row>
    <row r="38" spans="1:79" ht="59.25" customHeight="1">
      <c r="A38" s="43" t="s">
        <v>367</v>
      </c>
      <c r="B38" s="44" t="s">
        <v>389</v>
      </c>
      <c r="C38" s="29"/>
      <c r="D38" s="29"/>
      <c r="E38" s="29"/>
      <c r="F38" s="28">
        <v>2.489</v>
      </c>
      <c r="G38" s="29"/>
      <c r="H38" s="29"/>
      <c r="I38" s="27">
        <f>0.608+0.608</f>
        <v>1.216</v>
      </c>
      <c r="J38" s="29"/>
      <c r="K38" s="23" t="s">
        <v>404</v>
      </c>
      <c r="L38" s="29"/>
      <c r="M38" s="23" t="s">
        <v>404</v>
      </c>
      <c r="N38" s="23" t="s">
        <v>404</v>
      </c>
      <c r="O38" s="23" t="s">
        <v>404</v>
      </c>
      <c r="P38" s="23" t="s">
        <v>404</v>
      </c>
      <c r="Q38" s="23" t="s">
        <v>404</v>
      </c>
      <c r="R38" s="23" t="s">
        <v>404</v>
      </c>
      <c r="S38" s="29"/>
      <c r="T38" s="27">
        <f>0.608+0.608</f>
        <v>1.216</v>
      </c>
      <c r="U38" s="23" t="s">
        <v>404</v>
      </c>
      <c r="V38" s="23" t="s">
        <v>404</v>
      </c>
      <c r="W38" s="27">
        <f>0.608+0.608</f>
        <v>1.216</v>
      </c>
      <c r="X38" s="23" t="s">
        <v>404</v>
      </c>
      <c r="Y38" s="23" t="s">
        <v>404</v>
      </c>
      <c r="Z38" s="29"/>
      <c r="AA38" s="23" t="s">
        <v>404</v>
      </c>
      <c r="AB38" s="23" t="s">
        <v>404</v>
      </c>
      <c r="AC38" s="23" t="s">
        <v>404</v>
      </c>
      <c r="AD38" s="23" t="s">
        <v>404</v>
      </c>
      <c r="AE38" s="23" t="s">
        <v>404</v>
      </c>
      <c r="AF38" s="23" t="s">
        <v>404</v>
      </c>
      <c r="AG38" s="29"/>
      <c r="AH38" s="23" t="s">
        <v>404</v>
      </c>
      <c r="AI38" s="23" t="s">
        <v>404</v>
      </c>
      <c r="AJ38" s="23" t="s">
        <v>404</v>
      </c>
      <c r="AK38" s="23" t="s">
        <v>404</v>
      </c>
      <c r="AL38" s="23" t="s">
        <v>404</v>
      </c>
      <c r="AM38" s="23" t="s">
        <v>404</v>
      </c>
      <c r="AN38" s="29"/>
      <c r="AO38" s="32"/>
      <c r="AP38" s="32"/>
      <c r="AQ38" s="32"/>
      <c r="AR38" s="32"/>
      <c r="AS38" s="32"/>
      <c r="AT38" s="32"/>
      <c r="AU38" s="29"/>
      <c r="AV38" s="32"/>
      <c r="AW38" s="32"/>
      <c r="AX38" s="32"/>
      <c r="AY38" s="32"/>
      <c r="AZ38" s="32"/>
      <c r="BA38" s="32"/>
      <c r="BB38" s="29"/>
      <c r="BC38" s="28">
        <v>0</v>
      </c>
      <c r="BD38" s="29"/>
      <c r="BE38" s="29"/>
      <c r="BF38" s="27">
        <v>0</v>
      </c>
      <c r="BG38" s="29"/>
      <c r="BH38" s="23" t="s">
        <v>404</v>
      </c>
      <c r="BI38" s="29"/>
      <c r="BJ38" s="45"/>
      <c r="BK38" s="23" t="s">
        <v>404</v>
      </c>
      <c r="BL38" s="23" t="s">
        <v>404</v>
      </c>
      <c r="BM38" s="23" t="s">
        <v>404</v>
      </c>
      <c r="BN38" s="23" t="s">
        <v>404</v>
      </c>
      <c r="BO38" s="23" t="s">
        <v>404</v>
      </c>
      <c r="BP38" s="29"/>
      <c r="BQ38" s="45">
        <v>1.31</v>
      </c>
      <c r="BR38" s="23" t="s">
        <v>404</v>
      </c>
      <c r="BS38" s="23" t="s">
        <v>404</v>
      </c>
      <c r="BT38" s="23" t="s">
        <v>404</v>
      </c>
      <c r="BU38" s="23" t="s">
        <v>404</v>
      </c>
      <c r="BV38" s="23" t="s">
        <v>404</v>
      </c>
      <c r="BW38" s="29"/>
      <c r="BX38" s="29"/>
      <c r="BY38" s="35"/>
      <c r="BZ38" s="25">
        <f>(BY38*100)/T38</f>
        <v>0</v>
      </c>
      <c r="CA38" s="50" t="s">
        <v>414</v>
      </c>
    </row>
    <row r="39" spans="1:79" ht="43.5" customHeight="1">
      <c r="A39" s="43" t="s">
        <v>368</v>
      </c>
      <c r="B39" s="46" t="s">
        <v>390</v>
      </c>
      <c r="C39" s="25"/>
      <c r="D39" s="25"/>
      <c r="E39" s="25"/>
      <c r="F39" s="24">
        <v>0.612</v>
      </c>
      <c r="G39" s="25"/>
      <c r="H39" s="25"/>
      <c r="I39" s="23" t="s">
        <v>404</v>
      </c>
      <c r="J39" s="25"/>
      <c r="K39" s="23">
        <v>1</v>
      </c>
      <c r="L39" s="25"/>
      <c r="M39" s="23" t="s">
        <v>404</v>
      </c>
      <c r="N39" s="23" t="s">
        <v>404</v>
      </c>
      <c r="O39" s="23" t="s">
        <v>404</v>
      </c>
      <c r="P39" s="23" t="s">
        <v>404</v>
      </c>
      <c r="Q39" s="23" t="s">
        <v>404</v>
      </c>
      <c r="R39" s="23" t="s">
        <v>404</v>
      </c>
      <c r="S39" s="25"/>
      <c r="T39" s="23" t="s">
        <v>404</v>
      </c>
      <c r="U39" s="23" t="s">
        <v>404</v>
      </c>
      <c r="V39" s="23" t="s">
        <v>404</v>
      </c>
      <c r="W39" s="23" t="s">
        <v>404</v>
      </c>
      <c r="X39" s="23" t="s">
        <v>404</v>
      </c>
      <c r="Y39" s="23" t="s">
        <v>404</v>
      </c>
      <c r="Z39" s="25"/>
      <c r="AA39" s="23" t="s">
        <v>404</v>
      </c>
      <c r="AB39" s="23" t="s">
        <v>404</v>
      </c>
      <c r="AC39" s="23" t="s">
        <v>404</v>
      </c>
      <c r="AD39" s="27" t="s">
        <v>404</v>
      </c>
      <c r="AE39" s="23" t="s">
        <v>404</v>
      </c>
      <c r="AF39" s="23" t="s">
        <v>404</v>
      </c>
      <c r="AG39" s="25"/>
      <c r="AH39" s="24">
        <f>615973.89/1000000</f>
        <v>0.61597389</v>
      </c>
      <c r="AI39" s="23" t="s">
        <v>404</v>
      </c>
      <c r="AJ39" s="23" t="s">
        <v>404</v>
      </c>
      <c r="AK39" s="23" t="s">
        <v>404</v>
      </c>
      <c r="AL39" s="23" t="s">
        <v>404</v>
      </c>
      <c r="AM39" s="23">
        <v>1</v>
      </c>
      <c r="AN39" s="25"/>
      <c r="AO39" s="32"/>
      <c r="AP39" s="32"/>
      <c r="AQ39" s="32"/>
      <c r="AR39" s="32"/>
      <c r="AS39" s="32"/>
      <c r="AT39" s="32"/>
      <c r="AU39" s="25"/>
      <c r="AV39" s="32"/>
      <c r="AW39" s="32"/>
      <c r="AX39" s="32"/>
      <c r="AY39" s="32"/>
      <c r="AZ39" s="32"/>
      <c r="BA39" s="32"/>
      <c r="BB39" s="25"/>
      <c r="BC39" s="23" t="s">
        <v>404</v>
      </c>
      <c r="BD39" s="25"/>
      <c r="BE39" s="25"/>
      <c r="BF39" s="23" t="s">
        <v>404</v>
      </c>
      <c r="BG39" s="25"/>
      <c r="BH39" s="23" t="s">
        <v>404</v>
      </c>
      <c r="BI39" s="25"/>
      <c r="BJ39" s="45"/>
      <c r="BK39" s="23" t="s">
        <v>404</v>
      </c>
      <c r="BL39" s="23" t="s">
        <v>404</v>
      </c>
      <c r="BM39" s="27" t="s">
        <v>404</v>
      </c>
      <c r="BN39" s="23" t="s">
        <v>404</v>
      </c>
      <c r="BO39" s="23" t="s">
        <v>404</v>
      </c>
      <c r="BP39" s="25"/>
      <c r="BQ39" s="45">
        <v>1.305</v>
      </c>
      <c r="BR39" s="23" t="s">
        <v>404</v>
      </c>
      <c r="BS39" s="23" t="s">
        <v>404</v>
      </c>
      <c r="BT39" s="23" t="s">
        <v>404</v>
      </c>
      <c r="BU39" s="23" t="s">
        <v>404</v>
      </c>
      <c r="BV39" s="23">
        <v>1</v>
      </c>
      <c r="BW39" s="25"/>
      <c r="BX39" s="25"/>
      <c r="BY39" s="34"/>
      <c r="BZ39" s="25"/>
      <c r="CA39" s="32"/>
    </row>
    <row r="40" spans="1:79" ht="54" customHeight="1">
      <c r="A40" s="43" t="s">
        <v>369</v>
      </c>
      <c r="B40" s="46" t="s">
        <v>391</v>
      </c>
      <c r="C40" s="25"/>
      <c r="D40" s="25"/>
      <c r="E40" s="25"/>
      <c r="F40" s="24">
        <v>0.612</v>
      </c>
      <c r="G40" s="25"/>
      <c r="H40" s="25"/>
      <c r="I40" s="23" t="s">
        <v>404</v>
      </c>
      <c r="J40" s="25"/>
      <c r="K40" s="23">
        <v>1</v>
      </c>
      <c r="L40" s="25"/>
      <c r="M40" s="23" t="s">
        <v>404</v>
      </c>
      <c r="N40" s="23" t="s">
        <v>404</v>
      </c>
      <c r="O40" s="23" t="s">
        <v>404</v>
      </c>
      <c r="P40" s="23" t="s">
        <v>404</v>
      </c>
      <c r="Q40" s="23" t="s">
        <v>404</v>
      </c>
      <c r="R40" s="23" t="s">
        <v>404</v>
      </c>
      <c r="S40" s="25"/>
      <c r="T40" s="23" t="s">
        <v>404</v>
      </c>
      <c r="U40" s="23" t="s">
        <v>404</v>
      </c>
      <c r="V40" s="23" t="s">
        <v>404</v>
      </c>
      <c r="W40" s="23" t="s">
        <v>404</v>
      </c>
      <c r="X40" s="23" t="s">
        <v>404</v>
      </c>
      <c r="Y40" s="23" t="s">
        <v>404</v>
      </c>
      <c r="Z40" s="25"/>
      <c r="AA40" s="23" t="s">
        <v>404</v>
      </c>
      <c r="AB40" s="23" t="s">
        <v>404</v>
      </c>
      <c r="AC40" s="23" t="s">
        <v>404</v>
      </c>
      <c r="AD40" s="27" t="s">
        <v>404</v>
      </c>
      <c r="AE40" s="23" t="s">
        <v>404</v>
      </c>
      <c r="AF40" s="23" t="s">
        <v>404</v>
      </c>
      <c r="AG40" s="25"/>
      <c r="AH40" s="24">
        <f>612041.98/1000000</f>
        <v>0.61204198</v>
      </c>
      <c r="AI40" s="23" t="s">
        <v>404</v>
      </c>
      <c r="AJ40" s="23" t="s">
        <v>404</v>
      </c>
      <c r="AK40" s="23" t="s">
        <v>404</v>
      </c>
      <c r="AL40" s="23" t="s">
        <v>404</v>
      </c>
      <c r="AM40" s="23">
        <v>1</v>
      </c>
      <c r="AN40" s="25"/>
      <c r="AO40" s="32"/>
      <c r="AP40" s="32"/>
      <c r="AQ40" s="32"/>
      <c r="AR40" s="32"/>
      <c r="AS40" s="32"/>
      <c r="AT40" s="32"/>
      <c r="AU40" s="25"/>
      <c r="AV40" s="32"/>
      <c r="AW40" s="32"/>
      <c r="AX40" s="32"/>
      <c r="AY40" s="32"/>
      <c r="AZ40" s="32"/>
      <c r="BA40" s="32"/>
      <c r="BB40" s="25"/>
      <c r="BC40" s="23" t="s">
        <v>404</v>
      </c>
      <c r="BD40" s="25"/>
      <c r="BE40" s="25"/>
      <c r="BF40" s="23" t="s">
        <v>404</v>
      </c>
      <c r="BG40" s="25"/>
      <c r="BH40" s="23" t="s">
        <v>404</v>
      </c>
      <c r="BI40" s="25"/>
      <c r="BJ40" s="39"/>
      <c r="BK40" s="23" t="s">
        <v>404</v>
      </c>
      <c r="BL40" s="23" t="s">
        <v>404</v>
      </c>
      <c r="BM40" s="27" t="s">
        <v>404</v>
      </c>
      <c r="BN40" s="23" t="s">
        <v>404</v>
      </c>
      <c r="BO40" s="23" t="s">
        <v>404</v>
      </c>
      <c r="BP40" s="25"/>
      <c r="BQ40" s="39"/>
      <c r="BR40" s="23" t="s">
        <v>404</v>
      </c>
      <c r="BS40" s="23" t="s">
        <v>404</v>
      </c>
      <c r="BT40" s="23" t="s">
        <v>404</v>
      </c>
      <c r="BU40" s="23" t="s">
        <v>404</v>
      </c>
      <c r="BV40" s="23">
        <v>1</v>
      </c>
      <c r="BW40" s="25"/>
      <c r="BX40" s="25"/>
      <c r="BY40" s="34"/>
      <c r="BZ40" s="25"/>
      <c r="CA40" s="32"/>
    </row>
    <row r="41" spans="1:79" ht="46.5" customHeight="1">
      <c r="A41" s="37" t="s">
        <v>81</v>
      </c>
      <c r="B41" s="42" t="s">
        <v>392</v>
      </c>
      <c r="C41" s="25"/>
      <c r="D41" s="25"/>
      <c r="E41" s="25"/>
      <c r="F41" s="21">
        <f>SUM(F42:F43)</f>
        <v>0.823</v>
      </c>
      <c r="G41" s="25"/>
      <c r="H41" s="25"/>
      <c r="I41" s="21" t="s">
        <v>404</v>
      </c>
      <c r="J41" s="25"/>
      <c r="K41" s="21">
        <f>K42+K43</f>
        <v>11</v>
      </c>
      <c r="L41" s="25"/>
      <c r="M41" s="21">
        <f>SUM(M42:M43)</f>
        <v>0.8234563100000001</v>
      </c>
      <c r="N41" s="21" t="s">
        <v>404</v>
      </c>
      <c r="O41" s="21" t="s">
        <v>404</v>
      </c>
      <c r="P41" s="21" t="s">
        <v>404</v>
      </c>
      <c r="Q41" s="21" t="s">
        <v>404</v>
      </c>
      <c r="R41" s="21">
        <f>R42+R43</f>
        <v>11</v>
      </c>
      <c r="S41" s="25"/>
      <c r="T41" s="21" t="s">
        <v>404</v>
      </c>
      <c r="U41" s="21" t="s">
        <v>404</v>
      </c>
      <c r="V41" s="21" t="s">
        <v>404</v>
      </c>
      <c r="W41" s="21" t="s">
        <v>404</v>
      </c>
      <c r="X41" s="21" t="s">
        <v>404</v>
      </c>
      <c r="Y41" s="21" t="s">
        <v>404</v>
      </c>
      <c r="Z41" s="25"/>
      <c r="AA41" s="21" t="s">
        <v>404</v>
      </c>
      <c r="AB41" s="21" t="s">
        <v>404</v>
      </c>
      <c r="AC41" s="21" t="s">
        <v>404</v>
      </c>
      <c r="AD41" s="21" t="s">
        <v>404</v>
      </c>
      <c r="AE41" s="21" t="s">
        <v>404</v>
      </c>
      <c r="AF41" s="21" t="s">
        <v>404</v>
      </c>
      <c r="AG41" s="25"/>
      <c r="AH41" s="21" t="s">
        <v>404</v>
      </c>
      <c r="AI41" s="21" t="s">
        <v>404</v>
      </c>
      <c r="AJ41" s="21" t="s">
        <v>404</v>
      </c>
      <c r="AK41" s="21" t="s">
        <v>404</v>
      </c>
      <c r="AL41" s="21" t="s">
        <v>404</v>
      </c>
      <c r="AM41" s="21" t="s">
        <v>404</v>
      </c>
      <c r="AN41" s="25"/>
      <c r="AO41" s="33">
        <f>AO42+AO43</f>
        <v>0.949</v>
      </c>
      <c r="AP41" s="32"/>
      <c r="AQ41" s="32"/>
      <c r="AR41" s="32"/>
      <c r="AS41" s="32"/>
      <c r="AT41" s="32">
        <f>AT42+AT43</f>
        <v>11</v>
      </c>
      <c r="AU41" s="25"/>
      <c r="AV41" s="33">
        <f>AV42+AV43</f>
        <v>0.949</v>
      </c>
      <c r="AW41" s="32"/>
      <c r="AX41" s="32"/>
      <c r="AY41" s="32"/>
      <c r="AZ41" s="32"/>
      <c r="BA41" s="32">
        <f>BA42+BA43</f>
        <v>11</v>
      </c>
      <c r="BB41" s="25"/>
      <c r="BC41" s="21" t="s">
        <v>404</v>
      </c>
      <c r="BD41" s="25"/>
      <c r="BE41" s="25"/>
      <c r="BF41" s="21" t="s">
        <v>404</v>
      </c>
      <c r="BG41" s="25"/>
      <c r="BH41" s="21" t="s">
        <v>404</v>
      </c>
      <c r="BI41" s="25"/>
      <c r="BJ41" s="45"/>
      <c r="BK41" s="21" t="s">
        <v>404</v>
      </c>
      <c r="BL41" s="21" t="s">
        <v>404</v>
      </c>
      <c r="BM41" s="21" t="s">
        <v>404</v>
      </c>
      <c r="BN41" s="21" t="s">
        <v>404</v>
      </c>
      <c r="BO41" s="21" t="s">
        <v>404</v>
      </c>
      <c r="BP41" s="25"/>
      <c r="BQ41" s="45"/>
      <c r="BR41" s="21" t="s">
        <v>404</v>
      </c>
      <c r="BS41" s="21" t="s">
        <v>404</v>
      </c>
      <c r="BT41" s="21" t="s">
        <v>404</v>
      </c>
      <c r="BU41" s="21" t="s">
        <v>404</v>
      </c>
      <c r="BV41" s="21" t="s">
        <v>404</v>
      </c>
      <c r="BW41" s="25"/>
      <c r="BX41" s="25"/>
      <c r="BY41" s="34"/>
      <c r="BZ41" s="25"/>
      <c r="CA41" s="50"/>
    </row>
    <row r="42" spans="1:79" ht="51" customHeight="1">
      <c r="A42" s="43" t="s">
        <v>370</v>
      </c>
      <c r="B42" s="44" t="s">
        <v>393</v>
      </c>
      <c r="C42" s="25"/>
      <c r="D42" s="25"/>
      <c r="E42" s="25"/>
      <c r="F42" s="24">
        <v>0.726</v>
      </c>
      <c r="G42" s="25"/>
      <c r="H42" s="25"/>
      <c r="I42" s="23" t="s">
        <v>404</v>
      </c>
      <c r="J42" s="25"/>
      <c r="K42" s="23">
        <v>1</v>
      </c>
      <c r="L42" s="25"/>
      <c r="M42" s="24">
        <f>726034.17/1000000</f>
        <v>0.72603417</v>
      </c>
      <c r="N42" s="23" t="s">
        <v>404</v>
      </c>
      <c r="O42" s="23" t="s">
        <v>404</v>
      </c>
      <c r="P42" s="23" t="s">
        <v>404</v>
      </c>
      <c r="Q42" s="23" t="s">
        <v>404</v>
      </c>
      <c r="R42" s="23">
        <v>1</v>
      </c>
      <c r="S42" s="25"/>
      <c r="T42" s="27" t="s">
        <v>404</v>
      </c>
      <c r="U42" s="23" t="s">
        <v>404</v>
      </c>
      <c r="V42" s="23" t="s">
        <v>404</v>
      </c>
      <c r="W42" s="27" t="s">
        <v>404</v>
      </c>
      <c r="X42" s="23" t="s">
        <v>404</v>
      </c>
      <c r="Y42" s="23" t="s">
        <v>404</v>
      </c>
      <c r="Z42" s="25"/>
      <c r="AA42" s="23" t="s">
        <v>404</v>
      </c>
      <c r="AB42" s="23" t="s">
        <v>404</v>
      </c>
      <c r="AC42" s="23" t="s">
        <v>404</v>
      </c>
      <c r="AD42" s="23" t="s">
        <v>404</v>
      </c>
      <c r="AE42" s="23" t="s">
        <v>404</v>
      </c>
      <c r="AF42" s="23" t="s">
        <v>404</v>
      </c>
      <c r="AG42" s="25"/>
      <c r="AH42" s="23" t="s">
        <v>404</v>
      </c>
      <c r="AI42" s="23" t="s">
        <v>404</v>
      </c>
      <c r="AJ42" s="23" t="s">
        <v>404</v>
      </c>
      <c r="AK42" s="23" t="s">
        <v>404</v>
      </c>
      <c r="AL42" s="23" t="s">
        <v>404</v>
      </c>
      <c r="AM42" s="23" t="s">
        <v>404</v>
      </c>
      <c r="AN42" s="25"/>
      <c r="AO42" s="32">
        <v>0.847</v>
      </c>
      <c r="AP42" s="32"/>
      <c r="AQ42" s="32"/>
      <c r="AR42" s="32"/>
      <c r="AS42" s="32"/>
      <c r="AT42" s="32">
        <v>1</v>
      </c>
      <c r="AU42" s="25"/>
      <c r="AV42" s="32">
        <v>0.847</v>
      </c>
      <c r="AW42" s="32"/>
      <c r="AX42" s="32"/>
      <c r="AY42" s="32"/>
      <c r="AZ42" s="32"/>
      <c r="BA42" s="32">
        <v>1</v>
      </c>
      <c r="BB42" s="25"/>
      <c r="BC42" s="23" t="s">
        <v>404</v>
      </c>
      <c r="BD42" s="25"/>
      <c r="BE42" s="25"/>
      <c r="BF42" s="27" t="s">
        <v>404</v>
      </c>
      <c r="BG42" s="25"/>
      <c r="BH42" s="23" t="s">
        <v>404</v>
      </c>
      <c r="BI42" s="25"/>
      <c r="BJ42" s="45"/>
      <c r="BK42" s="23" t="s">
        <v>404</v>
      </c>
      <c r="BL42" s="23" t="s">
        <v>404</v>
      </c>
      <c r="BM42" s="23" t="s">
        <v>404</v>
      </c>
      <c r="BN42" s="23" t="s">
        <v>404</v>
      </c>
      <c r="BO42" s="23" t="s">
        <v>404</v>
      </c>
      <c r="BP42" s="25"/>
      <c r="BQ42" s="45"/>
      <c r="BR42" s="23" t="s">
        <v>404</v>
      </c>
      <c r="BS42" s="23" t="s">
        <v>404</v>
      </c>
      <c r="BT42" s="23" t="s">
        <v>404</v>
      </c>
      <c r="BU42" s="23" t="s">
        <v>404</v>
      </c>
      <c r="BV42" s="23" t="s">
        <v>404</v>
      </c>
      <c r="BW42" s="25"/>
      <c r="BX42" s="25"/>
      <c r="BY42" s="34"/>
      <c r="BZ42" s="25"/>
      <c r="CA42" s="50"/>
    </row>
    <row r="43" spans="1:79" ht="68.25" customHeight="1">
      <c r="A43" s="43" t="s">
        <v>371</v>
      </c>
      <c r="B43" s="44" t="s">
        <v>394</v>
      </c>
      <c r="C43" s="29"/>
      <c r="D43" s="29"/>
      <c r="E43" s="29"/>
      <c r="F43" s="24">
        <v>0.097</v>
      </c>
      <c r="G43" s="29"/>
      <c r="H43" s="29"/>
      <c r="I43" s="23" t="s">
        <v>404</v>
      </c>
      <c r="J43" s="29"/>
      <c r="K43" s="23">
        <v>10</v>
      </c>
      <c r="L43" s="29"/>
      <c r="M43" s="24">
        <f>97422.14/1000000</f>
        <v>0.09742214</v>
      </c>
      <c r="N43" s="23" t="s">
        <v>404</v>
      </c>
      <c r="O43" s="23" t="s">
        <v>404</v>
      </c>
      <c r="P43" s="23" t="s">
        <v>404</v>
      </c>
      <c r="Q43" s="23" t="s">
        <v>404</v>
      </c>
      <c r="R43" s="23">
        <v>10</v>
      </c>
      <c r="S43" s="29"/>
      <c r="T43" s="23" t="s">
        <v>404</v>
      </c>
      <c r="U43" s="23" t="s">
        <v>404</v>
      </c>
      <c r="V43" s="23" t="s">
        <v>404</v>
      </c>
      <c r="W43" s="23" t="s">
        <v>404</v>
      </c>
      <c r="X43" s="23" t="s">
        <v>404</v>
      </c>
      <c r="Y43" s="23" t="s">
        <v>404</v>
      </c>
      <c r="Z43" s="29"/>
      <c r="AA43" s="23" t="s">
        <v>404</v>
      </c>
      <c r="AB43" s="23" t="s">
        <v>404</v>
      </c>
      <c r="AC43" s="23" t="s">
        <v>404</v>
      </c>
      <c r="AD43" s="23" t="s">
        <v>404</v>
      </c>
      <c r="AE43" s="23" t="s">
        <v>404</v>
      </c>
      <c r="AF43" s="23" t="s">
        <v>404</v>
      </c>
      <c r="AG43" s="29"/>
      <c r="AH43" s="23" t="s">
        <v>404</v>
      </c>
      <c r="AI43" s="23" t="s">
        <v>404</v>
      </c>
      <c r="AJ43" s="23" t="s">
        <v>404</v>
      </c>
      <c r="AK43" s="23" t="s">
        <v>404</v>
      </c>
      <c r="AL43" s="23" t="s">
        <v>404</v>
      </c>
      <c r="AM43" s="23" t="s">
        <v>404</v>
      </c>
      <c r="AN43" s="29"/>
      <c r="AO43" s="32">
        <v>0.102</v>
      </c>
      <c r="AP43" s="32"/>
      <c r="AQ43" s="32"/>
      <c r="AR43" s="32"/>
      <c r="AS43" s="32"/>
      <c r="AT43" s="32">
        <v>10</v>
      </c>
      <c r="AU43" s="29"/>
      <c r="AV43" s="32">
        <v>0.102</v>
      </c>
      <c r="AW43" s="32"/>
      <c r="AX43" s="32"/>
      <c r="AY43" s="32"/>
      <c r="AZ43" s="32"/>
      <c r="BA43" s="32">
        <v>10</v>
      </c>
      <c r="BB43" s="29"/>
      <c r="BC43" s="23" t="s">
        <v>404</v>
      </c>
      <c r="BD43" s="29"/>
      <c r="BE43" s="29"/>
      <c r="BF43" s="23" t="s">
        <v>404</v>
      </c>
      <c r="BG43" s="29"/>
      <c r="BH43" s="23" t="s">
        <v>404</v>
      </c>
      <c r="BI43" s="29"/>
      <c r="BJ43" s="29"/>
      <c r="BK43" s="23" t="s">
        <v>404</v>
      </c>
      <c r="BL43" s="23" t="s">
        <v>404</v>
      </c>
      <c r="BM43" s="23" t="s">
        <v>404</v>
      </c>
      <c r="BN43" s="23" t="s">
        <v>404</v>
      </c>
      <c r="BO43" s="23" t="s">
        <v>404</v>
      </c>
      <c r="BP43" s="29"/>
      <c r="BQ43" s="40">
        <f>BQ20</f>
        <v>4.179</v>
      </c>
      <c r="BR43" s="23" t="s">
        <v>404</v>
      </c>
      <c r="BS43" s="23" t="s">
        <v>404</v>
      </c>
      <c r="BT43" s="23" t="s">
        <v>404</v>
      </c>
      <c r="BU43" s="23" t="s">
        <v>404</v>
      </c>
      <c r="BV43" s="23" t="s">
        <v>404</v>
      </c>
      <c r="BW43" s="29"/>
      <c r="BX43" s="29"/>
      <c r="BY43" s="35"/>
      <c r="BZ43" s="25"/>
      <c r="CA43" s="50"/>
    </row>
    <row r="44" spans="1:79" ht="34.5" customHeight="1">
      <c r="A44" s="104" t="s">
        <v>4</v>
      </c>
      <c r="B44" s="105"/>
      <c r="C44" s="106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35">
        <f>BY20</f>
        <v>-0.13299999999999979</v>
      </c>
      <c r="BZ44" s="29">
        <f>BZ20</f>
        <v>-9.693877551020394</v>
      </c>
      <c r="CA44" s="47"/>
    </row>
    <row r="47" spans="4:18" ht="34.5" customHeight="1">
      <c r="D47" s="107" t="s">
        <v>409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</sheetData>
  <sheetProtection/>
  <mergeCells count="42">
    <mergeCell ref="A44:C44"/>
    <mergeCell ref="AO17:AT17"/>
    <mergeCell ref="AV17:BA17"/>
    <mergeCell ref="BC17:BH17"/>
    <mergeCell ref="B14:B18"/>
    <mergeCell ref="C14:C18"/>
    <mergeCell ref="D14:D18"/>
    <mergeCell ref="E14:AM14"/>
    <mergeCell ref="M17:R17"/>
    <mergeCell ref="AN14:BV14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AN16:AT16"/>
    <mergeCell ref="AU16:BA16"/>
    <mergeCell ref="F17:K17"/>
    <mergeCell ref="BY17:BZ17"/>
    <mergeCell ref="BQ17:BV17"/>
    <mergeCell ref="BW17:BX17"/>
    <mergeCell ref="T17:Y17"/>
    <mergeCell ref="BJ17:BO17"/>
    <mergeCell ref="Q11:AB11"/>
    <mergeCell ref="BW14:BZ16"/>
    <mergeCell ref="BB16:BH16"/>
    <mergeCell ref="BI16:BO16"/>
    <mergeCell ref="BP16:BV16"/>
    <mergeCell ref="Q12:AB12"/>
    <mergeCell ref="A14:A18"/>
    <mergeCell ref="AA17:AF17"/>
    <mergeCell ref="AH17:AM17"/>
    <mergeCell ref="D47:R47"/>
    <mergeCell ref="BY2:CA2"/>
    <mergeCell ref="A3:AM3"/>
    <mergeCell ref="O4:P4"/>
    <mergeCell ref="Q4:R4"/>
    <mergeCell ref="N6:Z6"/>
    <mergeCell ref="N7:Z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0"/>
  <sheetViews>
    <sheetView zoomScalePageLayoutView="0" workbookViewId="0" topLeftCell="A34">
      <selection activeCell="S36" sqref="S36:S40"/>
    </sheetView>
  </sheetViews>
  <sheetFormatPr defaultColWidth="9.00390625" defaultRowHeight="12.75"/>
  <cols>
    <col min="1" max="1" width="5.25390625" style="12" customWidth="1"/>
    <col min="2" max="2" width="19.25390625" style="12" customWidth="1"/>
    <col min="3" max="3" width="6.125" style="12" customWidth="1"/>
    <col min="4" max="4" width="5.625" style="12" customWidth="1"/>
    <col min="5" max="5" width="3.875" style="12" customWidth="1"/>
    <col min="6" max="6" width="3.375" style="12" customWidth="1"/>
    <col min="7" max="7" width="5.125" style="12" customWidth="1"/>
    <col min="8" max="8" width="3.375" style="12" customWidth="1"/>
    <col min="9" max="9" width="4.75390625" style="12" customWidth="1"/>
    <col min="10" max="10" width="3.125" style="12" customWidth="1"/>
    <col min="11" max="11" width="3.00390625" style="12" customWidth="1"/>
    <col min="12" max="12" width="3.875" style="12" customWidth="1"/>
    <col min="13" max="13" width="2.625" style="12" customWidth="1"/>
    <col min="14" max="14" width="4.75390625" style="12" customWidth="1"/>
    <col min="15" max="15" width="2.375" style="12" customWidth="1"/>
    <col min="16" max="16" width="2.875" style="12" customWidth="1"/>
    <col min="17" max="17" width="2.625" style="12" customWidth="1"/>
    <col min="18" max="18" width="2.125" style="12" customWidth="1"/>
    <col min="19" max="19" width="3.375" style="12" customWidth="1"/>
    <col min="20" max="20" width="3.25390625" style="12" customWidth="1"/>
    <col min="21" max="21" width="3.75390625" style="12" customWidth="1"/>
    <col min="22" max="22" width="5.75390625" style="12" customWidth="1"/>
    <col min="23" max="23" width="3.75390625" style="12" customWidth="1"/>
    <col min="24" max="24" width="3.375" style="12" customWidth="1"/>
    <col min="25" max="25" width="3.25390625" style="12" customWidth="1"/>
    <col min="26" max="26" width="3.75390625" style="12" customWidth="1"/>
    <col min="27" max="27" width="4.75390625" style="12" customWidth="1"/>
    <col min="28" max="28" width="3.75390625" style="12" customWidth="1"/>
    <col min="29" max="29" width="3.625" style="12" customWidth="1"/>
    <col min="30" max="30" width="3.75390625" style="12" customWidth="1"/>
    <col min="31" max="31" width="3.625" style="12" customWidth="1"/>
    <col min="32" max="34" width="4.75390625" style="12" customWidth="1"/>
    <col min="35" max="16384" width="9.125" style="12" customWidth="1"/>
  </cols>
  <sheetData>
    <row r="1" spans="1:34" ht="10.5">
      <c r="A1" s="12">
        <v>7</v>
      </c>
      <c r="AH1" s="13" t="s">
        <v>346</v>
      </c>
    </row>
    <row r="2" spans="30:34" ht="24" customHeight="1">
      <c r="AD2" s="120" t="s">
        <v>5</v>
      </c>
      <c r="AE2" s="120"/>
      <c r="AF2" s="120"/>
      <c r="AG2" s="120"/>
      <c r="AH2" s="120"/>
    </row>
    <row r="3" spans="1:34" ht="25.5" customHeight="1">
      <c r="A3" s="166" t="s">
        <v>347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</row>
    <row r="4" spans="10:17" ht="10.5">
      <c r="J4" s="13" t="s">
        <v>28</v>
      </c>
      <c r="K4" s="122" t="s">
        <v>421</v>
      </c>
      <c r="L4" s="122"/>
      <c r="M4" s="121" t="s">
        <v>45</v>
      </c>
      <c r="N4" s="121"/>
      <c r="O4" s="122" t="s">
        <v>395</v>
      </c>
      <c r="P4" s="122"/>
      <c r="Q4" s="12" t="s">
        <v>30</v>
      </c>
    </row>
    <row r="5" ht="11.25" customHeight="1"/>
    <row r="6" spans="10:24" ht="10.5">
      <c r="J6" s="17" t="s">
        <v>6</v>
      </c>
      <c r="K6" s="123" t="s">
        <v>400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11:28" ht="10.5" customHeight="1">
      <c r="K7" s="114" t="s">
        <v>7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AA7" s="15"/>
      <c r="AB7" s="15"/>
    </row>
    <row r="8" ht="11.25" customHeight="1"/>
    <row r="9" spans="14:17" ht="10.5">
      <c r="N9" s="13" t="s">
        <v>8</v>
      </c>
      <c r="O9" s="122" t="s">
        <v>395</v>
      </c>
      <c r="P9" s="122"/>
      <c r="Q9" s="12" t="s">
        <v>9</v>
      </c>
    </row>
    <row r="10" ht="11.25" customHeight="1"/>
    <row r="11" spans="12:30" ht="12.75" customHeight="1">
      <c r="L11" s="13" t="s">
        <v>10</v>
      </c>
      <c r="M11" s="165" t="s">
        <v>398</v>
      </c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</row>
    <row r="12" spans="13:26" ht="10.5">
      <c r="M12" s="160" t="s">
        <v>11</v>
      </c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8:14" ht="11.25" customHeight="1">
      <c r="H13" s="15"/>
      <c r="I13" s="15"/>
      <c r="J13" s="15"/>
      <c r="K13" s="15"/>
      <c r="L13" s="15"/>
      <c r="M13" s="15"/>
      <c r="N13" s="15"/>
    </row>
    <row r="14" spans="1:34" ht="15" customHeight="1">
      <c r="A14" s="167" t="s">
        <v>12</v>
      </c>
      <c r="B14" s="167" t="s">
        <v>13</v>
      </c>
      <c r="C14" s="167" t="s">
        <v>14</v>
      </c>
      <c r="D14" s="167" t="s">
        <v>348</v>
      </c>
      <c r="E14" s="169" t="s">
        <v>349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1"/>
    </row>
    <row r="15" spans="1:34" ht="15" customHeight="1">
      <c r="A15" s="168"/>
      <c r="B15" s="168"/>
      <c r="C15" s="168"/>
      <c r="D15" s="168"/>
      <c r="E15" s="172" t="s">
        <v>0</v>
      </c>
      <c r="F15" s="173"/>
      <c r="G15" s="173"/>
      <c r="H15" s="173"/>
      <c r="I15" s="174"/>
      <c r="J15" s="172" t="s">
        <v>1</v>
      </c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4"/>
    </row>
    <row r="16" spans="1:34" ht="15" customHeight="1">
      <c r="A16" s="168"/>
      <c r="B16" s="168"/>
      <c r="C16" s="168"/>
      <c r="D16" s="168"/>
      <c r="E16" s="172" t="s">
        <v>18</v>
      </c>
      <c r="F16" s="173"/>
      <c r="G16" s="173"/>
      <c r="H16" s="173"/>
      <c r="I16" s="174"/>
      <c r="J16" s="172" t="s">
        <v>18</v>
      </c>
      <c r="K16" s="173"/>
      <c r="L16" s="173"/>
      <c r="M16" s="173"/>
      <c r="N16" s="174"/>
      <c r="O16" s="172" t="s">
        <v>19</v>
      </c>
      <c r="P16" s="173"/>
      <c r="Q16" s="173"/>
      <c r="R16" s="173"/>
      <c r="S16" s="174"/>
      <c r="T16" s="172" t="s">
        <v>20</v>
      </c>
      <c r="U16" s="173"/>
      <c r="V16" s="173"/>
      <c r="W16" s="173"/>
      <c r="X16" s="174"/>
      <c r="Y16" s="172" t="s">
        <v>21</v>
      </c>
      <c r="Z16" s="173"/>
      <c r="AA16" s="173"/>
      <c r="AB16" s="173"/>
      <c r="AC16" s="174"/>
      <c r="AD16" s="172" t="s">
        <v>22</v>
      </c>
      <c r="AE16" s="173"/>
      <c r="AF16" s="173"/>
      <c r="AG16" s="173"/>
      <c r="AH16" s="174"/>
    </row>
    <row r="17" spans="1:34" ht="181.5" customHeight="1">
      <c r="A17" s="168"/>
      <c r="B17" s="168"/>
      <c r="C17" s="168"/>
      <c r="D17" s="168"/>
      <c r="E17" s="19" t="s">
        <v>276</v>
      </c>
      <c r="F17" s="19" t="s">
        <v>277</v>
      </c>
      <c r="G17" s="19" t="s">
        <v>278</v>
      </c>
      <c r="H17" s="19" t="s">
        <v>136</v>
      </c>
      <c r="I17" s="19" t="s">
        <v>279</v>
      </c>
      <c r="J17" s="19" t="s">
        <v>276</v>
      </c>
      <c r="K17" s="19" t="s">
        <v>277</v>
      </c>
      <c r="L17" s="19" t="s">
        <v>278</v>
      </c>
      <c r="M17" s="19" t="s">
        <v>136</v>
      </c>
      <c r="N17" s="19" t="s">
        <v>279</v>
      </c>
      <c r="O17" s="19" t="s">
        <v>276</v>
      </c>
      <c r="P17" s="19" t="s">
        <v>277</v>
      </c>
      <c r="Q17" s="19" t="s">
        <v>278</v>
      </c>
      <c r="R17" s="19" t="s">
        <v>136</v>
      </c>
      <c r="S17" s="19" t="s">
        <v>279</v>
      </c>
      <c r="T17" s="19" t="s">
        <v>276</v>
      </c>
      <c r="U17" s="19" t="s">
        <v>277</v>
      </c>
      <c r="V17" s="19" t="s">
        <v>278</v>
      </c>
      <c r="W17" s="19" t="s">
        <v>136</v>
      </c>
      <c r="X17" s="19" t="s">
        <v>279</v>
      </c>
      <c r="Y17" s="19" t="s">
        <v>276</v>
      </c>
      <c r="Z17" s="19" t="s">
        <v>277</v>
      </c>
      <c r="AA17" s="19" t="s">
        <v>278</v>
      </c>
      <c r="AB17" s="19" t="s">
        <v>136</v>
      </c>
      <c r="AC17" s="19" t="s">
        <v>279</v>
      </c>
      <c r="AD17" s="19" t="s">
        <v>276</v>
      </c>
      <c r="AE17" s="19" t="s">
        <v>277</v>
      </c>
      <c r="AF17" s="19" t="s">
        <v>278</v>
      </c>
      <c r="AG17" s="19" t="s">
        <v>136</v>
      </c>
      <c r="AH17" s="19" t="s">
        <v>279</v>
      </c>
    </row>
    <row r="18" spans="1:34" ht="10.5">
      <c r="A18" s="25">
        <v>1</v>
      </c>
      <c r="B18" s="25">
        <v>2</v>
      </c>
      <c r="C18" s="25">
        <v>3</v>
      </c>
      <c r="D18" s="25">
        <v>4</v>
      </c>
      <c r="E18" s="25" t="s">
        <v>101</v>
      </c>
      <c r="F18" s="25" t="s">
        <v>105</v>
      </c>
      <c r="G18" s="25" t="s">
        <v>106</v>
      </c>
      <c r="H18" s="25" t="s">
        <v>107</v>
      </c>
      <c r="I18" s="25" t="s">
        <v>108</v>
      </c>
      <c r="J18" s="25" t="s">
        <v>111</v>
      </c>
      <c r="K18" s="25" t="s">
        <v>115</v>
      </c>
      <c r="L18" s="25" t="s">
        <v>116</v>
      </c>
      <c r="M18" s="25" t="s">
        <v>117</v>
      </c>
      <c r="N18" s="25" t="s">
        <v>118</v>
      </c>
      <c r="O18" s="25" t="s">
        <v>121</v>
      </c>
      <c r="P18" s="25" t="s">
        <v>122</v>
      </c>
      <c r="Q18" s="25" t="s">
        <v>123</v>
      </c>
      <c r="R18" s="25" t="s">
        <v>124</v>
      </c>
      <c r="S18" s="25" t="s">
        <v>125</v>
      </c>
      <c r="T18" s="25" t="s">
        <v>237</v>
      </c>
      <c r="U18" s="25" t="s">
        <v>239</v>
      </c>
      <c r="V18" s="25" t="s">
        <v>241</v>
      </c>
      <c r="W18" s="25" t="s">
        <v>242</v>
      </c>
      <c r="X18" s="25" t="s">
        <v>350</v>
      </c>
      <c r="Y18" s="25" t="s">
        <v>245</v>
      </c>
      <c r="Z18" s="25" t="s">
        <v>247</v>
      </c>
      <c r="AA18" s="25" t="s">
        <v>251</v>
      </c>
      <c r="AB18" s="25" t="s">
        <v>255</v>
      </c>
      <c r="AC18" s="25" t="s">
        <v>351</v>
      </c>
      <c r="AD18" s="25" t="s">
        <v>257</v>
      </c>
      <c r="AE18" s="25" t="s">
        <v>258</v>
      </c>
      <c r="AF18" s="25" t="s">
        <v>259</v>
      </c>
      <c r="AG18" s="25" t="s">
        <v>260</v>
      </c>
      <c r="AH18" s="25" t="s">
        <v>261</v>
      </c>
    </row>
    <row r="19" spans="1:34" ht="24" customHeight="1">
      <c r="A19" s="37" t="s">
        <v>354</v>
      </c>
      <c r="B19" s="38" t="s">
        <v>4</v>
      </c>
      <c r="C19" s="25"/>
      <c r="D19" s="25"/>
      <c r="E19" s="25"/>
      <c r="F19" s="25"/>
      <c r="G19" s="26">
        <f>G23</f>
        <v>1.3719999999999999</v>
      </c>
      <c r="H19" s="25"/>
      <c r="I19" s="21">
        <f>I21</f>
        <v>105</v>
      </c>
      <c r="J19" s="25"/>
      <c r="K19" s="25"/>
      <c r="L19" s="25">
        <v>0.14</v>
      </c>
      <c r="M19" s="25"/>
      <c r="N19" s="32">
        <v>220</v>
      </c>
      <c r="O19" s="25"/>
      <c r="P19" s="25"/>
      <c r="Q19" s="25"/>
      <c r="R19" s="25"/>
      <c r="S19" s="32">
        <f>S35+S41</f>
        <v>115</v>
      </c>
      <c r="T19" s="25"/>
      <c r="U19" s="25"/>
      <c r="V19" s="26">
        <v>0.14</v>
      </c>
      <c r="W19" s="25"/>
      <c r="X19" s="21">
        <f>X21</f>
        <v>105</v>
      </c>
      <c r="Y19" s="25"/>
      <c r="Z19" s="25"/>
      <c r="AA19" s="21">
        <f>AA21</f>
        <v>1.065</v>
      </c>
      <c r="AB19" s="25"/>
      <c r="AC19" s="21">
        <f>AC21</f>
        <v>105</v>
      </c>
      <c r="AD19" s="25"/>
      <c r="AE19" s="25"/>
      <c r="AF19" s="21" t="s">
        <v>404</v>
      </c>
      <c r="AG19" s="25"/>
      <c r="AH19" s="21">
        <f>AH21+AH23</f>
        <v>106</v>
      </c>
    </row>
    <row r="20" spans="1:34" ht="21">
      <c r="A20" s="37" t="s">
        <v>355</v>
      </c>
      <c r="B20" s="38" t="s">
        <v>372</v>
      </c>
      <c r="C20" s="25"/>
      <c r="D20" s="25"/>
      <c r="E20" s="25"/>
      <c r="F20" s="25"/>
      <c r="G20" s="21" t="s">
        <v>404</v>
      </c>
      <c r="H20" s="25"/>
      <c r="I20" s="21" t="s">
        <v>404</v>
      </c>
      <c r="J20" s="25"/>
      <c r="K20" s="25"/>
      <c r="L20" s="25"/>
      <c r="M20" s="25"/>
      <c r="N20" s="23" t="s">
        <v>404</v>
      </c>
      <c r="O20" s="25"/>
      <c r="P20" s="25"/>
      <c r="Q20" s="25"/>
      <c r="R20" s="25"/>
      <c r="S20" s="23" t="s">
        <v>404</v>
      </c>
      <c r="T20" s="25"/>
      <c r="U20" s="25"/>
      <c r="V20" s="21" t="s">
        <v>404</v>
      </c>
      <c r="W20" s="25"/>
      <c r="X20" s="21" t="s">
        <v>404</v>
      </c>
      <c r="Y20" s="25"/>
      <c r="Z20" s="25"/>
      <c r="AA20" s="21" t="s">
        <v>404</v>
      </c>
      <c r="AB20" s="25"/>
      <c r="AC20" s="21" t="s">
        <v>404</v>
      </c>
      <c r="AD20" s="25"/>
      <c r="AE20" s="25"/>
      <c r="AF20" s="21" t="s">
        <v>404</v>
      </c>
      <c r="AG20" s="25"/>
      <c r="AH20" s="21" t="s">
        <v>404</v>
      </c>
    </row>
    <row r="21" spans="1:34" ht="31.5">
      <c r="A21" s="37" t="s">
        <v>356</v>
      </c>
      <c r="B21" s="38" t="s">
        <v>373</v>
      </c>
      <c r="C21" s="25"/>
      <c r="D21" s="25"/>
      <c r="E21" s="25"/>
      <c r="F21" s="25"/>
      <c r="G21" s="21" t="s">
        <v>404</v>
      </c>
      <c r="H21" s="25"/>
      <c r="I21" s="21">
        <f>I28</f>
        <v>105</v>
      </c>
      <c r="J21" s="25"/>
      <c r="K21" s="25"/>
      <c r="L21" s="25"/>
      <c r="M21" s="25"/>
      <c r="N21" s="32">
        <v>220</v>
      </c>
      <c r="O21" s="25"/>
      <c r="P21" s="25"/>
      <c r="Q21" s="25"/>
      <c r="R21" s="25"/>
      <c r="S21" s="32">
        <v>115</v>
      </c>
      <c r="T21" s="25"/>
      <c r="U21" s="25"/>
      <c r="V21" s="21" t="s">
        <v>404</v>
      </c>
      <c r="W21" s="25"/>
      <c r="X21" s="21">
        <f>X28</f>
        <v>105</v>
      </c>
      <c r="Y21" s="25"/>
      <c r="Z21" s="25"/>
      <c r="AA21" s="21">
        <f>AA28</f>
        <v>1.065</v>
      </c>
      <c r="AB21" s="25"/>
      <c r="AC21" s="21">
        <f>AC28</f>
        <v>105</v>
      </c>
      <c r="AD21" s="25"/>
      <c r="AE21" s="25"/>
      <c r="AF21" s="21" t="s">
        <v>404</v>
      </c>
      <c r="AG21" s="25"/>
      <c r="AH21" s="21">
        <f>AH28</f>
        <v>104</v>
      </c>
    </row>
    <row r="22" spans="1:34" ht="63">
      <c r="A22" s="37" t="s">
        <v>357</v>
      </c>
      <c r="B22" s="38" t="s">
        <v>374</v>
      </c>
      <c r="C22" s="25"/>
      <c r="D22" s="25"/>
      <c r="E22" s="25"/>
      <c r="F22" s="25"/>
      <c r="G22" s="21" t="s">
        <v>404</v>
      </c>
      <c r="H22" s="25"/>
      <c r="I22" s="21" t="s">
        <v>404</v>
      </c>
      <c r="J22" s="25"/>
      <c r="K22" s="25"/>
      <c r="L22" s="25"/>
      <c r="M22" s="25"/>
      <c r="N22" s="23" t="s">
        <v>404</v>
      </c>
      <c r="O22" s="25"/>
      <c r="P22" s="25"/>
      <c r="Q22" s="25"/>
      <c r="R22" s="25"/>
      <c r="S22" s="23" t="s">
        <v>404</v>
      </c>
      <c r="T22" s="25"/>
      <c r="U22" s="25"/>
      <c r="V22" s="21" t="s">
        <v>404</v>
      </c>
      <c r="W22" s="25"/>
      <c r="X22" s="21" t="s">
        <v>404</v>
      </c>
      <c r="Y22" s="25"/>
      <c r="Z22" s="25"/>
      <c r="AA22" s="21" t="s">
        <v>404</v>
      </c>
      <c r="AB22" s="25"/>
      <c r="AC22" s="21" t="s">
        <v>404</v>
      </c>
      <c r="AD22" s="25"/>
      <c r="AE22" s="25"/>
      <c r="AF22" s="21" t="s">
        <v>404</v>
      </c>
      <c r="AG22" s="25"/>
      <c r="AH22" s="21" t="s">
        <v>404</v>
      </c>
    </row>
    <row r="23" spans="1:34" ht="31.5">
      <c r="A23" s="37" t="s">
        <v>358</v>
      </c>
      <c r="B23" s="38" t="s">
        <v>375</v>
      </c>
      <c r="C23" s="25"/>
      <c r="D23" s="25"/>
      <c r="E23" s="25"/>
      <c r="F23" s="25"/>
      <c r="G23" s="26">
        <f>G36</f>
        <v>1.3719999999999999</v>
      </c>
      <c r="H23" s="25"/>
      <c r="I23" s="21" t="s">
        <v>404</v>
      </c>
      <c r="J23" s="25"/>
      <c r="K23" s="25"/>
      <c r="L23" s="25"/>
      <c r="M23" s="25"/>
      <c r="N23" s="23" t="s">
        <v>404</v>
      </c>
      <c r="O23" s="25"/>
      <c r="P23" s="25"/>
      <c r="Q23" s="25"/>
      <c r="R23" s="25"/>
      <c r="S23" s="23" t="s">
        <v>404</v>
      </c>
      <c r="T23" s="25"/>
      <c r="U23" s="25"/>
      <c r="V23" s="26">
        <f>V36</f>
        <v>0</v>
      </c>
      <c r="W23" s="25"/>
      <c r="X23" s="21" t="s">
        <v>404</v>
      </c>
      <c r="Y23" s="25"/>
      <c r="Z23" s="25"/>
      <c r="AA23" s="21" t="s">
        <v>404</v>
      </c>
      <c r="AB23" s="25"/>
      <c r="AC23" s="21" t="s">
        <v>404</v>
      </c>
      <c r="AD23" s="25"/>
      <c r="AE23" s="25"/>
      <c r="AF23" s="21" t="s">
        <v>404</v>
      </c>
      <c r="AG23" s="25"/>
      <c r="AH23" s="21">
        <f>AH36</f>
        <v>2</v>
      </c>
    </row>
    <row r="24" spans="1:34" ht="42">
      <c r="A24" s="37" t="s">
        <v>359</v>
      </c>
      <c r="B24" s="38" t="s">
        <v>376</v>
      </c>
      <c r="C24" s="25"/>
      <c r="D24" s="25"/>
      <c r="E24" s="25"/>
      <c r="F24" s="25"/>
      <c r="G24" s="21" t="s">
        <v>404</v>
      </c>
      <c r="H24" s="25"/>
      <c r="I24" s="21" t="s">
        <v>404</v>
      </c>
      <c r="J24" s="25"/>
      <c r="K24" s="25"/>
      <c r="L24" s="25"/>
      <c r="M24" s="25"/>
      <c r="N24" s="23" t="s">
        <v>404</v>
      </c>
      <c r="O24" s="25"/>
      <c r="P24" s="25"/>
      <c r="Q24" s="25"/>
      <c r="R24" s="25"/>
      <c r="S24" s="23" t="s">
        <v>404</v>
      </c>
      <c r="T24" s="25"/>
      <c r="U24" s="25"/>
      <c r="V24" s="21" t="s">
        <v>404</v>
      </c>
      <c r="W24" s="25"/>
      <c r="X24" s="21" t="s">
        <v>404</v>
      </c>
      <c r="Y24" s="25"/>
      <c r="Z24" s="25"/>
      <c r="AA24" s="21" t="s">
        <v>404</v>
      </c>
      <c r="AB24" s="25"/>
      <c r="AC24" s="21" t="s">
        <v>404</v>
      </c>
      <c r="AD24" s="25"/>
      <c r="AE24" s="25"/>
      <c r="AF24" s="21" t="s">
        <v>404</v>
      </c>
      <c r="AG24" s="25"/>
      <c r="AH24" s="21" t="s">
        <v>404</v>
      </c>
    </row>
    <row r="25" spans="1:34" ht="21">
      <c r="A25" s="37" t="s">
        <v>360</v>
      </c>
      <c r="B25" s="38" t="s">
        <v>377</v>
      </c>
      <c r="C25" s="25"/>
      <c r="D25" s="25"/>
      <c r="E25" s="25"/>
      <c r="F25" s="25"/>
      <c r="G25" s="21" t="s">
        <v>404</v>
      </c>
      <c r="H25" s="25"/>
      <c r="I25" s="21" t="s">
        <v>404</v>
      </c>
      <c r="J25" s="25"/>
      <c r="K25" s="25"/>
      <c r="L25" s="25"/>
      <c r="M25" s="25"/>
      <c r="N25" s="23" t="s">
        <v>404</v>
      </c>
      <c r="O25" s="25"/>
      <c r="P25" s="25"/>
      <c r="Q25" s="25"/>
      <c r="R25" s="25"/>
      <c r="S25" s="23" t="s">
        <v>404</v>
      </c>
      <c r="T25" s="25"/>
      <c r="U25" s="25"/>
      <c r="V25" s="21" t="s">
        <v>404</v>
      </c>
      <c r="W25" s="25"/>
      <c r="X25" s="21" t="s">
        <v>404</v>
      </c>
      <c r="Y25" s="25"/>
      <c r="Z25" s="25"/>
      <c r="AA25" s="21" t="s">
        <v>404</v>
      </c>
      <c r="AB25" s="25"/>
      <c r="AC25" s="21" t="s">
        <v>404</v>
      </c>
      <c r="AD25" s="25"/>
      <c r="AE25" s="25"/>
      <c r="AF25" s="21" t="s">
        <v>404</v>
      </c>
      <c r="AG25" s="25"/>
      <c r="AH25" s="21" t="s">
        <v>404</v>
      </c>
    </row>
    <row r="26" spans="1:34" ht="10.5">
      <c r="A26" s="53"/>
      <c r="B26" s="54"/>
      <c r="C26" s="25"/>
      <c r="D26" s="25"/>
      <c r="E26" s="25"/>
      <c r="F26" s="25"/>
      <c r="G26" s="30"/>
      <c r="H26" s="25"/>
      <c r="I26" s="22"/>
      <c r="J26" s="25"/>
      <c r="K26" s="25"/>
      <c r="L26" s="25"/>
      <c r="M26" s="25"/>
      <c r="N26" s="32"/>
      <c r="O26" s="25"/>
      <c r="P26" s="25"/>
      <c r="Q26" s="25"/>
      <c r="R26" s="25"/>
      <c r="S26" s="32"/>
      <c r="T26" s="25"/>
      <c r="U26" s="25"/>
      <c r="V26" s="30"/>
      <c r="W26" s="25"/>
      <c r="X26" s="22"/>
      <c r="Y26" s="25"/>
      <c r="Z26" s="25"/>
      <c r="AA26" s="21"/>
      <c r="AB26" s="25"/>
      <c r="AC26" s="22"/>
      <c r="AD26" s="25"/>
      <c r="AE26" s="25"/>
      <c r="AF26" s="22"/>
      <c r="AG26" s="25"/>
      <c r="AH26" s="31"/>
    </row>
    <row r="27" spans="1:34" ht="10.5">
      <c r="A27" s="37" t="s">
        <v>361</v>
      </c>
      <c r="B27" s="38" t="s">
        <v>378</v>
      </c>
      <c r="C27" s="25"/>
      <c r="D27" s="25"/>
      <c r="E27" s="25"/>
      <c r="F27" s="25"/>
      <c r="G27" s="30"/>
      <c r="H27" s="25"/>
      <c r="I27" s="22"/>
      <c r="J27" s="25"/>
      <c r="K27" s="25"/>
      <c r="L27" s="25"/>
      <c r="M27" s="25"/>
      <c r="N27" s="32"/>
      <c r="O27" s="25"/>
      <c r="P27" s="25"/>
      <c r="Q27" s="25"/>
      <c r="R27" s="25"/>
      <c r="S27" s="32"/>
      <c r="T27" s="25"/>
      <c r="U27" s="25"/>
      <c r="V27" s="30"/>
      <c r="W27" s="25"/>
      <c r="X27" s="22"/>
      <c r="Y27" s="25"/>
      <c r="Z27" s="25"/>
      <c r="AA27" s="21"/>
      <c r="AB27" s="25"/>
      <c r="AC27" s="22"/>
      <c r="AD27" s="25"/>
      <c r="AE27" s="25"/>
      <c r="AF27" s="22"/>
      <c r="AG27" s="25"/>
      <c r="AH27" s="31"/>
    </row>
    <row r="28" spans="1:34" ht="42">
      <c r="A28" s="37" t="s">
        <v>78</v>
      </c>
      <c r="B28" s="42" t="s">
        <v>379</v>
      </c>
      <c r="C28" s="25"/>
      <c r="D28" s="25"/>
      <c r="E28" s="25"/>
      <c r="F28" s="25"/>
      <c r="G28" s="21" t="s">
        <v>404</v>
      </c>
      <c r="H28" s="25"/>
      <c r="I28" s="21">
        <f>I34</f>
        <v>105</v>
      </c>
      <c r="J28" s="25"/>
      <c r="K28" s="25"/>
      <c r="L28" s="25"/>
      <c r="M28" s="25"/>
      <c r="N28" s="32">
        <v>220</v>
      </c>
      <c r="O28" s="25"/>
      <c r="P28" s="25"/>
      <c r="Q28" s="25"/>
      <c r="R28" s="25"/>
      <c r="S28" s="32">
        <v>115</v>
      </c>
      <c r="T28" s="25"/>
      <c r="U28" s="25"/>
      <c r="V28" s="21" t="s">
        <v>404</v>
      </c>
      <c r="W28" s="25"/>
      <c r="X28" s="21">
        <f>X34</f>
        <v>105</v>
      </c>
      <c r="Y28" s="25"/>
      <c r="Z28" s="25"/>
      <c r="AA28" s="21">
        <f>AA29</f>
        <v>1.065</v>
      </c>
      <c r="AB28" s="25"/>
      <c r="AC28" s="21">
        <f>AC34</f>
        <v>105</v>
      </c>
      <c r="AD28" s="25"/>
      <c r="AE28" s="25"/>
      <c r="AF28" s="21" t="s">
        <v>404</v>
      </c>
      <c r="AG28" s="25"/>
      <c r="AH28" s="21">
        <f>AH34</f>
        <v>104</v>
      </c>
    </row>
    <row r="29" spans="1:34" ht="52.5">
      <c r="A29" s="37" t="s">
        <v>189</v>
      </c>
      <c r="B29" s="38" t="s">
        <v>380</v>
      </c>
      <c r="C29" s="25"/>
      <c r="D29" s="25"/>
      <c r="E29" s="25"/>
      <c r="F29" s="25"/>
      <c r="G29" s="21" t="str">
        <f>G30</f>
        <v>нд</v>
      </c>
      <c r="H29" s="25"/>
      <c r="I29" s="21" t="str">
        <f>I30</f>
        <v>нд</v>
      </c>
      <c r="J29" s="25"/>
      <c r="K29" s="25"/>
      <c r="L29" s="25"/>
      <c r="M29" s="25"/>
      <c r="N29" s="23" t="s">
        <v>404</v>
      </c>
      <c r="O29" s="25"/>
      <c r="P29" s="25"/>
      <c r="Q29" s="25"/>
      <c r="R29" s="25"/>
      <c r="S29" s="23" t="s">
        <v>404</v>
      </c>
      <c r="T29" s="25"/>
      <c r="U29" s="25"/>
      <c r="V29" s="21" t="str">
        <f>V30</f>
        <v>нд</v>
      </c>
      <c r="W29" s="25"/>
      <c r="X29" s="21" t="str">
        <f>X30</f>
        <v>нд</v>
      </c>
      <c r="Y29" s="25"/>
      <c r="Z29" s="25"/>
      <c r="AA29" s="21">
        <f>AA30</f>
        <v>1.065</v>
      </c>
      <c r="AB29" s="25"/>
      <c r="AC29" s="21" t="str">
        <f>AC30</f>
        <v>нд</v>
      </c>
      <c r="AD29" s="25"/>
      <c r="AE29" s="25"/>
      <c r="AF29" s="21" t="str">
        <f>AF30</f>
        <v>нд</v>
      </c>
      <c r="AG29" s="25"/>
      <c r="AH29" s="21" t="str">
        <f>AH30</f>
        <v>нд</v>
      </c>
    </row>
    <row r="30" spans="1:34" ht="31.5">
      <c r="A30" s="37" t="s">
        <v>362</v>
      </c>
      <c r="B30" s="38" t="s">
        <v>381</v>
      </c>
      <c r="C30" s="25"/>
      <c r="D30" s="25"/>
      <c r="E30" s="25"/>
      <c r="F30" s="25"/>
      <c r="G30" s="21" t="s">
        <v>404</v>
      </c>
      <c r="H30" s="25"/>
      <c r="I30" s="21" t="s">
        <v>404</v>
      </c>
      <c r="J30" s="25"/>
      <c r="K30" s="25"/>
      <c r="L30" s="25"/>
      <c r="M30" s="25"/>
      <c r="N30" s="23" t="s">
        <v>404</v>
      </c>
      <c r="O30" s="25"/>
      <c r="P30" s="25"/>
      <c r="Q30" s="25"/>
      <c r="R30" s="25"/>
      <c r="S30" s="23" t="s">
        <v>404</v>
      </c>
      <c r="T30" s="25"/>
      <c r="U30" s="25"/>
      <c r="V30" s="21" t="s">
        <v>404</v>
      </c>
      <c r="W30" s="25"/>
      <c r="X30" s="21" t="s">
        <v>404</v>
      </c>
      <c r="Y30" s="25"/>
      <c r="Z30" s="25"/>
      <c r="AA30" s="26">
        <f>AA31+AA32+AA33</f>
        <v>1.065</v>
      </c>
      <c r="AB30" s="25"/>
      <c r="AC30" s="21" t="s">
        <v>404</v>
      </c>
      <c r="AD30" s="25"/>
      <c r="AE30" s="25"/>
      <c r="AF30" s="21" t="s">
        <v>404</v>
      </c>
      <c r="AG30" s="25"/>
      <c r="AH30" s="21" t="s">
        <v>404</v>
      </c>
    </row>
    <row r="31" spans="1:34" ht="31.5">
      <c r="A31" s="43" t="s">
        <v>363</v>
      </c>
      <c r="B31" s="44" t="s">
        <v>382</v>
      </c>
      <c r="C31" s="25"/>
      <c r="D31" s="25"/>
      <c r="E31" s="25"/>
      <c r="F31" s="25"/>
      <c r="G31" s="23" t="s">
        <v>404</v>
      </c>
      <c r="H31" s="25"/>
      <c r="I31" s="23" t="s">
        <v>404</v>
      </c>
      <c r="J31" s="25"/>
      <c r="K31" s="25"/>
      <c r="L31" s="25"/>
      <c r="M31" s="25"/>
      <c r="N31" s="23" t="s">
        <v>404</v>
      </c>
      <c r="O31" s="25"/>
      <c r="P31" s="25"/>
      <c r="Q31" s="25"/>
      <c r="R31" s="25"/>
      <c r="S31" s="23" t="s">
        <v>404</v>
      </c>
      <c r="T31" s="25"/>
      <c r="U31" s="25"/>
      <c r="V31" s="23" t="s">
        <v>404</v>
      </c>
      <c r="W31" s="25"/>
      <c r="X31" s="23" t="s">
        <v>404</v>
      </c>
      <c r="Y31" s="25"/>
      <c r="Z31" s="25"/>
      <c r="AA31" s="27">
        <v>0.085</v>
      </c>
      <c r="AB31" s="25"/>
      <c r="AC31" s="23" t="s">
        <v>404</v>
      </c>
      <c r="AD31" s="25"/>
      <c r="AE31" s="25"/>
      <c r="AF31" s="23" t="s">
        <v>404</v>
      </c>
      <c r="AG31" s="25"/>
      <c r="AH31" s="23" t="s">
        <v>404</v>
      </c>
    </row>
    <row r="32" spans="1:34" ht="31.5">
      <c r="A32" s="43" t="s">
        <v>364</v>
      </c>
      <c r="B32" s="44" t="s">
        <v>383</v>
      </c>
      <c r="C32" s="25"/>
      <c r="D32" s="25"/>
      <c r="E32" s="25"/>
      <c r="F32" s="25"/>
      <c r="G32" s="23" t="s">
        <v>404</v>
      </c>
      <c r="H32" s="25"/>
      <c r="I32" s="23" t="s">
        <v>404</v>
      </c>
      <c r="J32" s="25"/>
      <c r="K32" s="25"/>
      <c r="L32" s="25">
        <v>0.14</v>
      </c>
      <c r="M32" s="25"/>
      <c r="N32" s="23" t="s">
        <v>404</v>
      </c>
      <c r="O32" s="25"/>
      <c r="P32" s="25"/>
      <c r="Q32" s="25"/>
      <c r="R32" s="25"/>
      <c r="S32" s="23" t="s">
        <v>404</v>
      </c>
      <c r="T32" s="25"/>
      <c r="U32" s="25"/>
      <c r="V32" s="23">
        <v>0.14</v>
      </c>
      <c r="W32" s="25"/>
      <c r="X32" s="23" t="s">
        <v>404</v>
      </c>
      <c r="Y32" s="25"/>
      <c r="Z32" s="25"/>
      <c r="AA32" s="27">
        <v>0.14</v>
      </c>
      <c r="AB32" s="25"/>
      <c r="AC32" s="23" t="s">
        <v>404</v>
      </c>
      <c r="AD32" s="25"/>
      <c r="AE32" s="25"/>
      <c r="AF32" s="23" t="s">
        <v>404</v>
      </c>
      <c r="AG32" s="25"/>
      <c r="AH32" s="23" t="s">
        <v>404</v>
      </c>
    </row>
    <row r="33" spans="1:34" ht="31.5">
      <c r="A33" s="43" t="s">
        <v>365</v>
      </c>
      <c r="B33" s="44" t="s">
        <v>384</v>
      </c>
      <c r="C33" s="25"/>
      <c r="D33" s="25"/>
      <c r="E33" s="25"/>
      <c r="F33" s="25"/>
      <c r="G33" s="23" t="s">
        <v>404</v>
      </c>
      <c r="H33" s="25"/>
      <c r="I33" s="23" t="s">
        <v>404</v>
      </c>
      <c r="J33" s="25"/>
      <c r="K33" s="25"/>
      <c r="L33" s="25"/>
      <c r="M33" s="25"/>
      <c r="N33" s="23" t="s">
        <v>404</v>
      </c>
      <c r="O33" s="25"/>
      <c r="P33" s="25"/>
      <c r="Q33" s="25"/>
      <c r="R33" s="25"/>
      <c r="S33" s="23" t="s">
        <v>404</v>
      </c>
      <c r="T33" s="25"/>
      <c r="U33" s="25"/>
      <c r="V33" s="23" t="s">
        <v>404</v>
      </c>
      <c r="W33" s="25"/>
      <c r="X33" s="23" t="s">
        <v>404</v>
      </c>
      <c r="Y33" s="25"/>
      <c r="Z33" s="25"/>
      <c r="AA33" s="27">
        <v>0.84</v>
      </c>
      <c r="AB33" s="25"/>
      <c r="AC33" s="23" t="s">
        <v>404</v>
      </c>
      <c r="AD33" s="25"/>
      <c r="AE33" s="25"/>
      <c r="AF33" s="23" t="s">
        <v>404</v>
      </c>
      <c r="AG33" s="25"/>
      <c r="AH33" s="23" t="s">
        <v>404</v>
      </c>
    </row>
    <row r="34" spans="1:34" ht="42">
      <c r="A34" s="37" t="s">
        <v>191</v>
      </c>
      <c r="B34" s="38" t="s">
        <v>385</v>
      </c>
      <c r="C34" s="25"/>
      <c r="D34" s="25"/>
      <c r="E34" s="25"/>
      <c r="F34" s="25"/>
      <c r="G34" s="21" t="str">
        <f>G35</f>
        <v>нд</v>
      </c>
      <c r="H34" s="25"/>
      <c r="I34" s="21">
        <f>I35</f>
        <v>105</v>
      </c>
      <c r="J34" s="25"/>
      <c r="K34" s="25"/>
      <c r="L34" s="25"/>
      <c r="M34" s="25"/>
      <c r="N34" s="32">
        <v>209</v>
      </c>
      <c r="O34" s="25"/>
      <c r="P34" s="25"/>
      <c r="Q34" s="25"/>
      <c r="R34" s="25"/>
      <c r="S34" s="32">
        <v>104</v>
      </c>
      <c r="T34" s="25"/>
      <c r="U34" s="25"/>
      <c r="V34" s="21" t="str">
        <f>V35</f>
        <v>нд</v>
      </c>
      <c r="W34" s="25"/>
      <c r="X34" s="21">
        <f>X35</f>
        <v>105</v>
      </c>
      <c r="Y34" s="25"/>
      <c r="Z34" s="25"/>
      <c r="AA34" s="21" t="str">
        <f>AA35</f>
        <v>нд</v>
      </c>
      <c r="AB34" s="25"/>
      <c r="AC34" s="21">
        <f>AC35</f>
        <v>105</v>
      </c>
      <c r="AD34" s="25"/>
      <c r="AE34" s="25"/>
      <c r="AF34" s="21" t="str">
        <f>AF35</f>
        <v>нд</v>
      </c>
      <c r="AG34" s="25"/>
      <c r="AH34" s="21">
        <f>AH35</f>
        <v>104</v>
      </c>
    </row>
    <row r="35" spans="1:34" ht="31.5">
      <c r="A35" s="43" t="s">
        <v>193</v>
      </c>
      <c r="B35" s="46" t="s">
        <v>386</v>
      </c>
      <c r="C35" s="25"/>
      <c r="D35" s="25"/>
      <c r="E35" s="25"/>
      <c r="F35" s="25"/>
      <c r="G35" s="23" t="s">
        <v>404</v>
      </c>
      <c r="H35" s="25"/>
      <c r="I35" s="23">
        <v>105</v>
      </c>
      <c r="J35" s="25"/>
      <c r="K35" s="25"/>
      <c r="L35" s="25"/>
      <c r="M35" s="25"/>
      <c r="N35" s="32">
        <v>209</v>
      </c>
      <c r="O35" s="25"/>
      <c r="P35" s="25"/>
      <c r="Q35" s="25"/>
      <c r="R35" s="25"/>
      <c r="S35" s="32">
        <v>104</v>
      </c>
      <c r="T35" s="25"/>
      <c r="U35" s="25"/>
      <c r="V35" s="23" t="s">
        <v>404</v>
      </c>
      <c r="W35" s="25"/>
      <c r="X35" s="23">
        <v>105</v>
      </c>
      <c r="Y35" s="25"/>
      <c r="Z35" s="25"/>
      <c r="AA35" s="23" t="s">
        <v>404</v>
      </c>
      <c r="AB35" s="25"/>
      <c r="AC35" s="23">
        <v>105</v>
      </c>
      <c r="AD35" s="25"/>
      <c r="AE35" s="25"/>
      <c r="AF35" s="23" t="s">
        <v>404</v>
      </c>
      <c r="AG35" s="25"/>
      <c r="AH35" s="23">
        <v>104</v>
      </c>
    </row>
    <row r="36" spans="1:34" ht="31.5">
      <c r="A36" s="37" t="s">
        <v>80</v>
      </c>
      <c r="B36" s="42" t="s">
        <v>387</v>
      </c>
      <c r="C36" s="25"/>
      <c r="D36" s="25"/>
      <c r="E36" s="25"/>
      <c r="F36" s="25"/>
      <c r="G36" s="26">
        <f>G37+G38</f>
        <v>1.3719999999999999</v>
      </c>
      <c r="H36" s="25"/>
      <c r="I36" s="21" t="s">
        <v>404</v>
      </c>
      <c r="J36" s="25"/>
      <c r="K36" s="25"/>
      <c r="L36" s="25"/>
      <c r="M36" s="25"/>
      <c r="N36" s="23" t="s">
        <v>404</v>
      </c>
      <c r="O36" s="25"/>
      <c r="P36" s="25"/>
      <c r="Q36" s="25"/>
      <c r="R36" s="25"/>
      <c r="S36" s="23" t="s">
        <v>404</v>
      </c>
      <c r="T36" s="25"/>
      <c r="U36" s="25"/>
      <c r="V36" s="26">
        <f>V37+V38</f>
        <v>0</v>
      </c>
      <c r="W36" s="25"/>
      <c r="X36" s="21" t="s">
        <v>404</v>
      </c>
      <c r="Y36" s="25"/>
      <c r="Z36" s="25"/>
      <c r="AA36" s="21" t="s">
        <v>404</v>
      </c>
      <c r="AB36" s="25"/>
      <c r="AC36" s="21" t="s">
        <v>404</v>
      </c>
      <c r="AD36" s="25"/>
      <c r="AE36" s="25"/>
      <c r="AF36" s="21" t="s">
        <v>404</v>
      </c>
      <c r="AG36" s="25"/>
      <c r="AH36" s="21">
        <f>AH39+AH40</f>
        <v>2</v>
      </c>
    </row>
    <row r="37" spans="1:34" ht="52.5">
      <c r="A37" s="43" t="s">
        <v>366</v>
      </c>
      <c r="B37" s="44" t="s">
        <v>388</v>
      </c>
      <c r="C37" s="25"/>
      <c r="D37" s="25"/>
      <c r="E37" s="25"/>
      <c r="F37" s="25"/>
      <c r="G37" s="27">
        <v>0.156</v>
      </c>
      <c r="H37" s="25"/>
      <c r="I37" s="23" t="s">
        <v>404</v>
      </c>
      <c r="J37" s="25"/>
      <c r="K37" s="25"/>
      <c r="L37" s="25"/>
      <c r="M37" s="25"/>
      <c r="N37" s="32">
        <v>0</v>
      </c>
      <c r="O37" s="25"/>
      <c r="P37" s="25"/>
      <c r="Q37" s="25"/>
      <c r="R37" s="25"/>
      <c r="S37" s="23" t="s">
        <v>404</v>
      </c>
      <c r="T37" s="25"/>
      <c r="U37" s="25"/>
      <c r="V37" s="27">
        <v>0</v>
      </c>
      <c r="W37" s="25"/>
      <c r="X37" s="23" t="s">
        <v>404</v>
      </c>
      <c r="Y37" s="25"/>
      <c r="Z37" s="25"/>
      <c r="AA37" s="23" t="s">
        <v>404</v>
      </c>
      <c r="AB37" s="25"/>
      <c r="AC37" s="23" t="s">
        <v>404</v>
      </c>
      <c r="AD37" s="25"/>
      <c r="AE37" s="25"/>
      <c r="AF37" s="23" t="s">
        <v>404</v>
      </c>
      <c r="AG37" s="25"/>
      <c r="AH37" s="23" t="s">
        <v>404</v>
      </c>
    </row>
    <row r="38" spans="1:34" ht="61.5" customHeight="1">
      <c r="A38" s="43" t="s">
        <v>367</v>
      </c>
      <c r="B38" s="44" t="s">
        <v>389</v>
      </c>
      <c r="C38" s="25"/>
      <c r="D38" s="25"/>
      <c r="E38" s="25"/>
      <c r="F38" s="25"/>
      <c r="G38" s="27">
        <f>0.608+0.608</f>
        <v>1.216</v>
      </c>
      <c r="H38" s="25"/>
      <c r="I38" s="23" t="s">
        <v>404</v>
      </c>
      <c r="J38" s="25"/>
      <c r="K38" s="25"/>
      <c r="L38" s="25"/>
      <c r="M38" s="25"/>
      <c r="N38" s="32">
        <v>0</v>
      </c>
      <c r="O38" s="25"/>
      <c r="P38" s="25"/>
      <c r="Q38" s="25"/>
      <c r="R38" s="25"/>
      <c r="S38" s="23" t="s">
        <v>404</v>
      </c>
      <c r="T38" s="25"/>
      <c r="U38" s="25"/>
      <c r="V38" s="27">
        <v>0</v>
      </c>
      <c r="W38" s="25"/>
      <c r="X38" s="23" t="s">
        <v>404</v>
      </c>
      <c r="Y38" s="25"/>
      <c r="Z38" s="25"/>
      <c r="AA38" s="23" t="s">
        <v>404</v>
      </c>
      <c r="AB38" s="25"/>
      <c r="AC38" s="23" t="s">
        <v>404</v>
      </c>
      <c r="AD38" s="25"/>
      <c r="AE38" s="25"/>
      <c r="AF38" s="23" t="s">
        <v>404</v>
      </c>
      <c r="AG38" s="25"/>
      <c r="AH38" s="23" t="s">
        <v>404</v>
      </c>
    </row>
    <row r="39" spans="1:34" ht="29.25" customHeight="1">
      <c r="A39" s="43" t="s">
        <v>368</v>
      </c>
      <c r="B39" s="46" t="s">
        <v>390</v>
      </c>
      <c r="C39" s="25"/>
      <c r="D39" s="25"/>
      <c r="E39" s="25"/>
      <c r="F39" s="25"/>
      <c r="G39" s="23" t="s">
        <v>404</v>
      </c>
      <c r="H39" s="25"/>
      <c r="I39" s="23" t="s">
        <v>404</v>
      </c>
      <c r="J39" s="25"/>
      <c r="K39" s="25"/>
      <c r="L39" s="25"/>
      <c r="M39" s="25"/>
      <c r="N39" s="23" t="s">
        <v>404</v>
      </c>
      <c r="O39" s="25"/>
      <c r="P39" s="25"/>
      <c r="Q39" s="25"/>
      <c r="R39" s="25"/>
      <c r="S39" s="23" t="s">
        <v>404</v>
      </c>
      <c r="T39" s="25"/>
      <c r="U39" s="25"/>
      <c r="V39" s="23" t="s">
        <v>404</v>
      </c>
      <c r="W39" s="25"/>
      <c r="X39" s="23" t="s">
        <v>404</v>
      </c>
      <c r="Y39" s="25"/>
      <c r="Z39" s="25"/>
      <c r="AA39" s="27" t="s">
        <v>404</v>
      </c>
      <c r="AB39" s="25"/>
      <c r="AC39" s="23" t="s">
        <v>404</v>
      </c>
      <c r="AD39" s="25"/>
      <c r="AE39" s="25"/>
      <c r="AF39" s="23" t="s">
        <v>404</v>
      </c>
      <c r="AG39" s="25"/>
      <c r="AH39" s="23">
        <v>1</v>
      </c>
    </row>
    <row r="40" spans="1:34" ht="31.5">
      <c r="A40" s="43" t="s">
        <v>369</v>
      </c>
      <c r="B40" s="46" t="s">
        <v>391</v>
      </c>
      <c r="C40" s="25"/>
      <c r="D40" s="25"/>
      <c r="E40" s="25"/>
      <c r="F40" s="25"/>
      <c r="G40" s="23" t="s">
        <v>404</v>
      </c>
      <c r="H40" s="25"/>
      <c r="I40" s="23" t="s">
        <v>404</v>
      </c>
      <c r="J40" s="25"/>
      <c r="K40" s="25"/>
      <c r="L40" s="25"/>
      <c r="M40" s="25"/>
      <c r="N40" s="23" t="s">
        <v>404</v>
      </c>
      <c r="O40" s="25"/>
      <c r="P40" s="25"/>
      <c r="Q40" s="25"/>
      <c r="R40" s="25"/>
      <c r="S40" s="23" t="s">
        <v>404</v>
      </c>
      <c r="T40" s="25"/>
      <c r="U40" s="25"/>
      <c r="V40" s="23" t="s">
        <v>404</v>
      </c>
      <c r="W40" s="25"/>
      <c r="X40" s="23" t="s">
        <v>404</v>
      </c>
      <c r="Y40" s="25"/>
      <c r="Z40" s="25"/>
      <c r="AA40" s="27" t="s">
        <v>404</v>
      </c>
      <c r="AB40" s="25"/>
      <c r="AC40" s="23" t="s">
        <v>404</v>
      </c>
      <c r="AD40" s="25"/>
      <c r="AE40" s="25"/>
      <c r="AF40" s="23" t="s">
        <v>404</v>
      </c>
      <c r="AG40" s="25"/>
      <c r="AH40" s="23">
        <v>1</v>
      </c>
    </row>
    <row r="41" spans="1:34" ht="21">
      <c r="A41" s="37" t="s">
        <v>81</v>
      </c>
      <c r="B41" s="42" t="s">
        <v>392</v>
      </c>
      <c r="C41" s="25"/>
      <c r="D41" s="25"/>
      <c r="E41" s="25"/>
      <c r="F41" s="25"/>
      <c r="G41" s="21" t="s">
        <v>404</v>
      </c>
      <c r="H41" s="25"/>
      <c r="I41" s="21" t="s">
        <v>404</v>
      </c>
      <c r="J41" s="25"/>
      <c r="K41" s="25"/>
      <c r="L41" s="25"/>
      <c r="M41" s="25"/>
      <c r="N41" s="32">
        <f>N42+N43</f>
        <v>11</v>
      </c>
      <c r="O41" s="25"/>
      <c r="P41" s="25"/>
      <c r="Q41" s="25"/>
      <c r="R41" s="25"/>
      <c r="S41" s="32">
        <f>S42+S43</f>
        <v>11</v>
      </c>
      <c r="T41" s="25"/>
      <c r="U41" s="25"/>
      <c r="V41" s="21" t="s">
        <v>404</v>
      </c>
      <c r="W41" s="25"/>
      <c r="X41" s="21" t="s">
        <v>404</v>
      </c>
      <c r="Y41" s="25"/>
      <c r="Z41" s="25"/>
      <c r="AA41" s="21" t="s">
        <v>404</v>
      </c>
      <c r="AB41" s="25"/>
      <c r="AC41" s="21" t="s">
        <v>404</v>
      </c>
      <c r="AD41" s="25"/>
      <c r="AE41" s="25"/>
      <c r="AF41" s="21" t="s">
        <v>404</v>
      </c>
      <c r="AG41" s="25"/>
      <c r="AH41" s="21" t="s">
        <v>404</v>
      </c>
    </row>
    <row r="42" spans="1:34" ht="42">
      <c r="A42" s="43" t="s">
        <v>370</v>
      </c>
      <c r="B42" s="44" t="s">
        <v>393</v>
      </c>
      <c r="C42" s="25"/>
      <c r="D42" s="25"/>
      <c r="E42" s="25"/>
      <c r="F42" s="25"/>
      <c r="G42" s="27" t="s">
        <v>404</v>
      </c>
      <c r="H42" s="25"/>
      <c r="I42" s="23" t="s">
        <v>404</v>
      </c>
      <c r="J42" s="25"/>
      <c r="K42" s="25"/>
      <c r="L42" s="25"/>
      <c r="M42" s="25"/>
      <c r="N42" s="32">
        <v>1</v>
      </c>
      <c r="O42" s="25"/>
      <c r="P42" s="25"/>
      <c r="Q42" s="25"/>
      <c r="R42" s="25"/>
      <c r="S42" s="32">
        <v>1</v>
      </c>
      <c r="T42" s="25"/>
      <c r="U42" s="25"/>
      <c r="V42" s="27" t="s">
        <v>404</v>
      </c>
      <c r="W42" s="25"/>
      <c r="X42" s="23" t="s">
        <v>404</v>
      </c>
      <c r="Y42" s="25"/>
      <c r="Z42" s="25"/>
      <c r="AA42" s="23" t="s">
        <v>404</v>
      </c>
      <c r="AB42" s="25"/>
      <c r="AC42" s="23" t="s">
        <v>404</v>
      </c>
      <c r="AD42" s="25"/>
      <c r="AE42" s="25"/>
      <c r="AF42" s="23" t="s">
        <v>404</v>
      </c>
      <c r="AG42" s="25"/>
      <c r="AH42" s="23" t="s">
        <v>404</v>
      </c>
    </row>
    <row r="43" spans="1:34" ht="52.5">
      <c r="A43" s="43" t="s">
        <v>371</v>
      </c>
      <c r="B43" s="44" t="s">
        <v>394</v>
      </c>
      <c r="C43" s="25"/>
      <c r="D43" s="25"/>
      <c r="E43" s="25"/>
      <c r="F43" s="25"/>
      <c r="G43" s="23" t="s">
        <v>404</v>
      </c>
      <c r="H43" s="25"/>
      <c r="I43" s="23" t="s">
        <v>404</v>
      </c>
      <c r="J43" s="25"/>
      <c r="K43" s="25"/>
      <c r="L43" s="25"/>
      <c r="M43" s="25"/>
      <c r="N43" s="32">
        <v>10</v>
      </c>
      <c r="O43" s="25"/>
      <c r="P43" s="25"/>
      <c r="Q43" s="25"/>
      <c r="R43" s="25"/>
      <c r="S43" s="32">
        <v>10</v>
      </c>
      <c r="T43" s="25"/>
      <c r="U43" s="25"/>
      <c r="V43" s="23" t="s">
        <v>404</v>
      </c>
      <c r="W43" s="25"/>
      <c r="X43" s="23" t="s">
        <v>404</v>
      </c>
      <c r="Y43" s="25"/>
      <c r="Z43" s="25"/>
      <c r="AA43" s="23" t="s">
        <v>404</v>
      </c>
      <c r="AB43" s="25"/>
      <c r="AC43" s="23" t="s">
        <v>404</v>
      </c>
      <c r="AD43" s="25"/>
      <c r="AE43" s="25"/>
      <c r="AF43" s="23" t="s">
        <v>404</v>
      </c>
      <c r="AG43" s="25"/>
      <c r="AH43" s="23" t="s">
        <v>404</v>
      </c>
    </row>
    <row r="44" spans="1:34" ht="10.5">
      <c r="A44" s="175" t="s">
        <v>4</v>
      </c>
      <c r="B44" s="176"/>
      <c r="C44" s="177"/>
      <c r="D44" s="47"/>
      <c r="E44" s="29"/>
      <c r="F44" s="29"/>
      <c r="G44" s="29"/>
      <c r="H44" s="29"/>
      <c r="I44" s="29">
        <v>115</v>
      </c>
      <c r="J44" s="29"/>
      <c r="K44" s="29"/>
      <c r="L44" s="29"/>
      <c r="M44" s="29"/>
      <c r="N44" s="29">
        <v>115</v>
      </c>
      <c r="O44" s="29"/>
      <c r="P44" s="29"/>
      <c r="Q44" s="29"/>
      <c r="R44" s="29"/>
      <c r="S44" s="29">
        <v>115</v>
      </c>
      <c r="T44" s="29"/>
      <c r="U44" s="29"/>
      <c r="V44" s="40">
        <f>V19</f>
        <v>0.14</v>
      </c>
      <c r="W44" s="29"/>
      <c r="X44" s="29">
        <f>X19</f>
        <v>105</v>
      </c>
      <c r="Y44" s="29"/>
      <c r="Z44" s="29"/>
      <c r="AA44" s="29">
        <f>AA19</f>
        <v>1.065</v>
      </c>
      <c r="AB44" s="29"/>
      <c r="AC44" s="29">
        <f>AC19</f>
        <v>105</v>
      </c>
      <c r="AD44" s="29"/>
      <c r="AE44" s="29"/>
      <c r="AF44" s="29"/>
      <c r="AG44" s="29"/>
      <c r="AH44" s="29">
        <f>AH19</f>
        <v>106</v>
      </c>
    </row>
    <row r="45" ht="3" customHeight="1"/>
    <row r="46" ht="10.5">
      <c r="A46" s="63" t="s">
        <v>352</v>
      </c>
    </row>
    <row r="47" ht="10.5">
      <c r="A47" s="12" t="s">
        <v>353</v>
      </c>
    </row>
    <row r="50" spans="1:10" ht="10.5">
      <c r="A50" s="107" t="s">
        <v>410</v>
      </c>
      <c r="B50" s="107"/>
      <c r="C50" s="107"/>
      <c r="D50" s="107"/>
      <c r="E50" s="107"/>
      <c r="F50" s="107"/>
      <c r="G50" s="107"/>
      <c r="H50" s="107"/>
      <c r="I50" s="107"/>
      <c r="J50" s="107"/>
    </row>
  </sheetData>
  <sheetProtection/>
  <mergeCells count="25">
    <mergeCell ref="A44:C44"/>
    <mergeCell ref="J15:AH15"/>
    <mergeCell ref="E16:I16"/>
    <mergeCell ref="J16:N16"/>
    <mergeCell ref="O16:S16"/>
    <mergeCell ref="T16:X16"/>
    <mergeCell ref="Y16:AC16"/>
    <mergeCell ref="AD16:AH16"/>
    <mergeCell ref="M12:Z12"/>
    <mergeCell ref="A14:A17"/>
    <mergeCell ref="B14:B17"/>
    <mergeCell ref="C14:C17"/>
    <mergeCell ref="D14:D17"/>
    <mergeCell ref="E14:AH14"/>
    <mergeCell ref="E15:I15"/>
    <mergeCell ref="M11:AD11"/>
    <mergeCell ref="A50:J50"/>
    <mergeCell ref="AD2:AH2"/>
    <mergeCell ref="A3:AH3"/>
    <mergeCell ref="K4:L4"/>
    <mergeCell ref="M4:N4"/>
    <mergeCell ref="O4:P4"/>
    <mergeCell ref="K6:X6"/>
    <mergeCell ref="K7:X7"/>
    <mergeCell ref="O9:P9"/>
  </mergeCells>
  <printOptions/>
  <pageMargins left="0.19" right="0.22" top="0.29" bottom="0.29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0"/>
  <sheetViews>
    <sheetView zoomScalePageLayoutView="0" workbookViewId="0" topLeftCell="A1">
      <selection activeCell="L4" sqref="L4:M4"/>
    </sheetView>
  </sheetViews>
  <sheetFormatPr defaultColWidth="9.00390625" defaultRowHeight="12.75"/>
  <cols>
    <col min="1" max="1" width="5.625" style="12" customWidth="1"/>
    <col min="2" max="2" width="22.25390625" style="12" customWidth="1"/>
    <col min="3" max="3" width="6.00390625" style="12" customWidth="1"/>
    <col min="4" max="4" width="11.25390625" style="12" customWidth="1"/>
    <col min="5" max="81" width="4.25390625" style="12" customWidth="1"/>
    <col min="82" max="82" width="10.625" style="12" customWidth="1"/>
    <col min="83" max="16384" width="9.125" style="12" customWidth="1"/>
  </cols>
  <sheetData>
    <row r="1" ht="10.5">
      <c r="CD1" s="13" t="s">
        <v>336</v>
      </c>
    </row>
    <row r="2" spans="76:82" ht="24" customHeight="1">
      <c r="BX2" s="14"/>
      <c r="CA2" s="120" t="s">
        <v>5</v>
      </c>
      <c r="CB2" s="120"/>
      <c r="CC2" s="120"/>
      <c r="CD2" s="120"/>
    </row>
    <row r="3" spans="1:37" ht="10.5">
      <c r="A3" s="121" t="s">
        <v>337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</row>
    <row r="4" spans="11:18" ht="10.5">
      <c r="K4" s="13" t="s">
        <v>28</v>
      </c>
      <c r="L4" s="122" t="s">
        <v>421</v>
      </c>
      <c r="M4" s="122"/>
      <c r="N4" s="121" t="s">
        <v>45</v>
      </c>
      <c r="O4" s="121"/>
      <c r="P4" s="122" t="s">
        <v>395</v>
      </c>
      <c r="Q4" s="122"/>
      <c r="R4" s="12" t="s">
        <v>30</v>
      </c>
    </row>
    <row r="5" ht="11.25" customHeight="1"/>
    <row r="6" spans="11:26" ht="12.75" customHeight="1">
      <c r="K6" s="13" t="s">
        <v>6</v>
      </c>
      <c r="L6" s="123" t="s">
        <v>399</v>
      </c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2:37" ht="10.5" customHeight="1">
      <c r="L7" s="114" t="s">
        <v>7</v>
      </c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5"/>
      <c r="AJ7" s="15"/>
      <c r="AK7" s="15"/>
    </row>
    <row r="8" ht="11.25" customHeight="1"/>
    <row r="9" spans="15:18" ht="10.5">
      <c r="O9" s="13" t="s">
        <v>8</v>
      </c>
      <c r="P9" s="122" t="s">
        <v>395</v>
      </c>
      <c r="Q9" s="122"/>
      <c r="R9" s="12" t="s">
        <v>9</v>
      </c>
    </row>
    <row r="10" ht="11.25" customHeight="1"/>
    <row r="11" spans="14:32" ht="10.5">
      <c r="N11" s="13" t="s">
        <v>10</v>
      </c>
      <c r="O11" s="122" t="s">
        <v>398</v>
      </c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8"/>
      <c r="AD11" s="18"/>
      <c r="AE11" s="18"/>
      <c r="AF11" s="18"/>
    </row>
    <row r="12" spans="15:32" ht="12.75" customHeight="1">
      <c r="O12" s="114" t="s">
        <v>11</v>
      </c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5"/>
      <c r="AD12" s="15"/>
      <c r="AE12" s="15"/>
      <c r="AF12" s="15"/>
    </row>
    <row r="13" spans="7:19" ht="9" customHeight="1"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82" ht="15" customHeight="1">
      <c r="A14" s="108" t="s">
        <v>12</v>
      </c>
      <c r="B14" s="108" t="s">
        <v>13</v>
      </c>
      <c r="C14" s="108" t="s">
        <v>14</v>
      </c>
      <c r="D14" s="108" t="s">
        <v>338</v>
      </c>
      <c r="E14" s="161" t="s">
        <v>339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3" t="s">
        <v>340</v>
      </c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4"/>
      <c r="BW14" s="129" t="s">
        <v>335</v>
      </c>
      <c r="BX14" s="130"/>
      <c r="BY14" s="130"/>
      <c r="BZ14" s="130"/>
      <c r="CA14" s="130"/>
      <c r="CB14" s="130"/>
      <c r="CC14" s="131"/>
      <c r="CD14" s="108" t="s">
        <v>3</v>
      </c>
    </row>
    <row r="15" spans="1:82" ht="15" customHeight="1">
      <c r="A15" s="109"/>
      <c r="B15" s="109"/>
      <c r="C15" s="109"/>
      <c r="D15" s="109"/>
      <c r="E15" s="111" t="s">
        <v>0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78"/>
      <c r="AM15" s="178"/>
      <c r="AN15" s="111" t="s">
        <v>1</v>
      </c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2"/>
      <c r="BW15" s="157"/>
      <c r="BX15" s="158"/>
      <c r="BY15" s="158"/>
      <c r="BZ15" s="158"/>
      <c r="CA15" s="158"/>
      <c r="CB15" s="158"/>
      <c r="CC15" s="159"/>
      <c r="CD15" s="109"/>
    </row>
    <row r="16" spans="1:82" ht="15" customHeight="1">
      <c r="A16" s="109"/>
      <c r="B16" s="109"/>
      <c r="C16" s="109"/>
      <c r="D16" s="109"/>
      <c r="E16" s="111" t="s">
        <v>18</v>
      </c>
      <c r="F16" s="115"/>
      <c r="G16" s="115"/>
      <c r="H16" s="115"/>
      <c r="I16" s="115"/>
      <c r="J16" s="115"/>
      <c r="K16" s="112"/>
      <c r="L16" s="111" t="s">
        <v>19</v>
      </c>
      <c r="M16" s="115"/>
      <c r="N16" s="115"/>
      <c r="O16" s="115"/>
      <c r="P16" s="115"/>
      <c r="Q16" s="115"/>
      <c r="R16" s="112"/>
      <c r="S16" s="111" t="s">
        <v>20</v>
      </c>
      <c r="T16" s="115"/>
      <c r="U16" s="115"/>
      <c r="V16" s="115"/>
      <c r="W16" s="115"/>
      <c r="X16" s="115"/>
      <c r="Y16" s="112"/>
      <c r="Z16" s="111" t="s">
        <v>21</v>
      </c>
      <c r="AA16" s="115"/>
      <c r="AB16" s="115"/>
      <c r="AC16" s="115"/>
      <c r="AD16" s="115"/>
      <c r="AE16" s="115"/>
      <c r="AF16" s="112"/>
      <c r="AG16" s="111" t="s">
        <v>22</v>
      </c>
      <c r="AH16" s="115"/>
      <c r="AI16" s="115"/>
      <c r="AJ16" s="115"/>
      <c r="AK16" s="115"/>
      <c r="AL16" s="115"/>
      <c r="AM16" s="115"/>
      <c r="AN16" s="111" t="s">
        <v>18</v>
      </c>
      <c r="AO16" s="115"/>
      <c r="AP16" s="115"/>
      <c r="AQ16" s="115"/>
      <c r="AR16" s="115"/>
      <c r="AS16" s="115"/>
      <c r="AT16" s="112"/>
      <c r="AU16" s="111" t="s">
        <v>19</v>
      </c>
      <c r="AV16" s="115"/>
      <c r="AW16" s="115"/>
      <c r="AX16" s="115"/>
      <c r="AY16" s="115"/>
      <c r="AZ16" s="115"/>
      <c r="BA16" s="112"/>
      <c r="BB16" s="111" t="s">
        <v>20</v>
      </c>
      <c r="BC16" s="115"/>
      <c r="BD16" s="115"/>
      <c r="BE16" s="115"/>
      <c r="BF16" s="115"/>
      <c r="BG16" s="115"/>
      <c r="BH16" s="112"/>
      <c r="BI16" s="111" t="s">
        <v>21</v>
      </c>
      <c r="BJ16" s="115"/>
      <c r="BK16" s="115"/>
      <c r="BL16" s="115"/>
      <c r="BM16" s="115"/>
      <c r="BN16" s="115"/>
      <c r="BO16" s="112"/>
      <c r="BP16" s="111" t="s">
        <v>22</v>
      </c>
      <c r="BQ16" s="115"/>
      <c r="BR16" s="115"/>
      <c r="BS16" s="115"/>
      <c r="BT16" s="115"/>
      <c r="BU16" s="115"/>
      <c r="BV16" s="112"/>
      <c r="BW16" s="110"/>
      <c r="BX16" s="132"/>
      <c r="BY16" s="132"/>
      <c r="BZ16" s="132"/>
      <c r="CA16" s="132"/>
      <c r="CB16" s="132"/>
      <c r="CC16" s="133"/>
      <c r="CD16" s="109"/>
    </row>
    <row r="17" spans="1:82" ht="106.5" customHeight="1">
      <c r="A17" s="109"/>
      <c r="B17" s="109"/>
      <c r="C17" s="109"/>
      <c r="D17" s="109"/>
      <c r="E17" s="49" t="s">
        <v>276</v>
      </c>
      <c r="F17" s="49" t="s">
        <v>277</v>
      </c>
      <c r="G17" s="49" t="s">
        <v>341</v>
      </c>
      <c r="H17" s="49" t="s">
        <v>342</v>
      </c>
      <c r="I17" s="49" t="s">
        <v>343</v>
      </c>
      <c r="J17" s="49" t="s">
        <v>136</v>
      </c>
      <c r="K17" s="49" t="s">
        <v>279</v>
      </c>
      <c r="L17" s="49" t="s">
        <v>276</v>
      </c>
      <c r="M17" s="49" t="s">
        <v>277</v>
      </c>
      <c r="N17" s="49" t="s">
        <v>341</v>
      </c>
      <c r="O17" s="49" t="s">
        <v>342</v>
      </c>
      <c r="P17" s="49" t="s">
        <v>343</v>
      </c>
      <c r="Q17" s="49" t="s">
        <v>136</v>
      </c>
      <c r="R17" s="49" t="s">
        <v>279</v>
      </c>
      <c r="S17" s="49" t="s">
        <v>276</v>
      </c>
      <c r="T17" s="49" t="s">
        <v>277</v>
      </c>
      <c r="U17" s="49" t="s">
        <v>341</v>
      </c>
      <c r="V17" s="49" t="s">
        <v>342</v>
      </c>
      <c r="W17" s="49" t="s">
        <v>343</v>
      </c>
      <c r="X17" s="49" t="s">
        <v>136</v>
      </c>
      <c r="Y17" s="49" t="s">
        <v>279</v>
      </c>
      <c r="Z17" s="49" t="s">
        <v>276</v>
      </c>
      <c r="AA17" s="49" t="s">
        <v>277</v>
      </c>
      <c r="AB17" s="49" t="s">
        <v>341</v>
      </c>
      <c r="AC17" s="49" t="s">
        <v>342</v>
      </c>
      <c r="AD17" s="49" t="s">
        <v>343</v>
      </c>
      <c r="AE17" s="49" t="s">
        <v>136</v>
      </c>
      <c r="AF17" s="49" t="s">
        <v>279</v>
      </c>
      <c r="AG17" s="49" t="s">
        <v>276</v>
      </c>
      <c r="AH17" s="49" t="s">
        <v>277</v>
      </c>
      <c r="AI17" s="49" t="s">
        <v>341</v>
      </c>
      <c r="AJ17" s="49" t="s">
        <v>342</v>
      </c>
      <c r="AK17" s="49" t="s">
        <v>343</v>
      </c>
      <c r="AL17" s="49" t="s">
        <v>136</v>
      </c>
      <c r="AM17" s="49" t="s">
        <v>279</v>
      </c>
      <c r="AN17" s="49" t="s">
        <v>276</v>
      </c>
      <c r="AO17" s="49" t="s">
        <v>277</v>
      </c>
      <c r="AP17" s="49" t="s">
        <v>341</v>
      </c>
      <c r="AQ17" s="49" t="s">
        <v>342</v>
      </c>
      <c r="AR17" s="49" t="s">
        <v>343</v>
      </c>
      <c r="AS17" s="49" t="s">
        <v>136</v>
      </c>
      <c r="AT17" s="49" t="s">
        <v>279</v>
      </c>
      <c r="AU17" s="49" t="s">
        <v>276</v>
      </c>
      <c r="AV17" s="49" t="s">
        <v>277</v>
      </c>
      <c r="AW17" s="49" t="s">
        <v>341</v>
      </c>
      <c r="AX17" s="49" t="s">
        <v>342</v>
      </c>
      <c r="AY17" s="49" t="s">
        <v>343</v>
      </c>
      <c r="AZ17" s="49" t="s">
        <v>136</v>
      </c>
      <c r="BA17" s="49" t="s">
        <v>279</v>
      </c>
      <c r="BB17" s="49" t="s">
        <v>276</v>
      </c>
      <c r="BC17" s="49" t="s">
        <v>277</v>
      </c>
      <c r="BD17" s="49" t="s">
        <v>341</v>
      </c>
      <c r="BE17" s="49" t="s">
        <v>342</v>
      </c>
      <c r="BF17" s="49" t="s">
        <v>343</v>
      </c>
      <c r="BG17" s="49" t="s">
        <v>136</v>
      </c>
      <c r="BH17" s="49" t="s">
        <v>279</v>
      </c>
      <c r="BI17" s="49" t="s">
        <v>276</v>
      </c>
      <c r="BJ17" s="49" t="s">
        <v>277</v>
      </c>
      <c r="BK17" s="49" t="s">
        <v>341</v>
      </c>
      <c r="BL17" s="49" t="s">
        <v>342</v>
      </c>
      <c r="BM17" s="49" t="s">
        <v>343</v>
      </c>
      <c r="BN17" s="49" t="s">
        <v>136</v>
      </c>
      <c r="BO17" s="49" t="s">
        <v>279</v>
      </c>
      <c r="BP17" s="49" t="s">
        <v>276</v>
      </c>
      <c r="BQ17" s="49" t="s">
        <v>277</v>
      </c>
      <c r="BR17" s="49" t="s">
        <v>341</v>
      </c>
      <c r="BS17" s="49" t="s">
        <v>342</v>
      </c>
      <c r="BT17" s="49" t="s">
        <v>343</v>
      </c>
      <c r="BU17" s="49" t="s">
        <v>136</v>
      </c>
      <c r="BV17" s="49" t="s">
        <v>279</v>
      </c>
      <c r="BW17" s="49" t="s">
        <v>276</v>
      </c>
      <c r="BX17" s="49" t="s">
        <v>277</v>
      </c>
      <c r="BY17" s="49" t="s">
        <v>341</v>
      </c>
      <c r="BZ17" s="49" t="s">
        <v>342</v>
      </c>
      <c r="CA17" s="49" t="s">
        <v>343</v>
      </c>
      <c r="CB17" s="49" t="s">
        <v>136</v>
      </c>
      <c r="CC17" s="49" t="s">
        <v>279</v>
      </c>
      <c r="CD17" s="109"/>
    </row>
    <row r="18" spans="1:82" ht="10.5">
      <c r="A18" s="25">
        <v>1</v>
      </c>
      <c r="B18" s="25">
        <v>2</v>
      </c>
      <c r="C18" s="25">
        <v>3</v>
      </c>
      <c r="D18" s="25">
        <v>4</v>
      </c>
      <c r="E18" s="25" t="s">
        <v>101</v>
      </c>
      <c r="F18" s="25" t="s">
        <v>105</v>
      </c>
      <c r="G18" s="25" t="s">
        <v>106</v>
      </c>
      <c r="H18" s="25" t="s">
        <v>107</v>
      </c>
      <c r="I18" s="25" t="s">
        <v>108</v>
      </c>
      <c r="J18" s="25" t="s">
        <v>109</v>
      </c>
      <c r="K18" s="25" t="s">
        <v>110</v>
      </c>
      <c r="L18" s="25" t="s">
        <v>102</v>
      </c>
      <c r="M18" s="25" t="s">
        <v>103</v>
      </c>
      <c r="N18" s="25" t="s">
        <v>104</v>
      </c>
      <c r="O18" s="25" t="s">
        <v>280</v>
      </c>
      <c r="P18" s="25" t="s">
        <v>281</v>
      </c>
      <c r="Q18" s="25" t="s">
        <v>282</v>
      </c>
      <c r="R18" s="25" t="s">
        <v>283</v>
      </c>
      <c r="S18" s="25" t="s">
        <v>284</v>
      </c>
      <c r="T18" s="25" t="s">
        <v>285</v>
      </c>
      <c r="U18" s="25" t="s">
        <v>286</v>
      </c>
      <c r="V18" s="25" t="s">
        <v>287</v>
      </c>
      <c r="W18" s="25" t="s">
        <v>288</v>
      </c>
      <c r="X18" s="25" t="s">
        <v>289</v>
      </c>
      <c r="Y18" s="25" t="s">
        <v>290</v>
      </c>
      <c r="Z18" s="25" t="s">
        <v>291</v>
      </c>
      <c r="AA18" s="25" t="s">
        <v>292</v>
      </c>
      <c r="AB18" s="25" t="s">
        <v>293</v>
      </c>
      <c r="AC18" s="25" t="s">
        <v>294</v>
      </c>
      <c r="AD18" s="25" t="s">
        <v>295</v>
      </c>
      <c r="AE18" s="25" t="s">
        <v>296</v>
      </c>
      <c r="AF18" s="25" t="s">
        <v>297</v>
      </c>
      <c r="AG18" s="25" t="s">
        <v>298</v>
      </c>
      <c r="AH18" s="25" t="s">
        <v>299</v>
      </c>
      <c r="AI18" s="25" t="s">
        <v>300</v>
      </c>
      <c r="AJ18" s="25" t="s">
        <v>301</v>
      </c>
      <c r="AK18" s="25" t="s">
        <v>302</v>
      </c>
      <c r="AL18" s="25" t="s">
        <v>303</v>
      </c>
      <c r="AM18" s="25" t="s">
        <v>304</v>
      </c>
      <c r="AN18" s="25" t="s">
        <v>111</v>
      </c>
      <c r="AO18" s="25" t="s">
        <v>115</v>
      </c>
      <c r="AP18" s="25" t="s">
        <v>116</v>
      </c>
      <c r="AQ18" s="25" t="s">
        <v>117</v>
      </c>
      <c r="AR18" s="25" t="s">
        <v>118</v>
      </c>
      <c r="AS18" s="25" t="s">
        <v>119</v>
      </c>
      <c r="AT18" s="25" t="s">
        <v>120</v>
      </c>
      <c r="AU18" s="25" t="s">
        <v>112</v>
      </c>
      <c r="AV18" s="25" t="s">
        <v>113</v>
      </c>
      <c r="AW18" s="25" t="s">
        <v>114</v>
      </c>
      <c r="AX18" s="25" t="s">
        <v>305</v>
      </c>
      <c r="AY18" s="25" t="s">
        <v>306</v>
      </c>
      <c r="AZ18" s="25" t="s">
        <v>307</v>
      </c>
      <c r="BA18" s="25" t="s">
        <v>308</v>
      </c>
      <c r="BB18" s="25" t="s">
        <v>309</v>
      </c>
      <c r="BC18" s="25" t="s">
        <v>310</v>
      </c>
      <c r="BD18" s="25" t="s">
        <v>311</v>
      </c>
      <c r="BE18" s="25" t="s">
        <v>312</v>
      </c>
      <c r="BF18" s="25" t="s">
        <v>313</v>
      </c>
      <c r="BG18" s="25" t="s">
        <v>314</v>
      </c>
      <c r="BH18" s="25" t="s">
        <v>315</v>
      </c>
      <c r="BI18" s="25" t="s">
        <v>316</v>
      </c>
      <c r="BJ18" s="25" t="s">
        <v>317</v>
      </c>
      <c r="BK18" s="25" t="s">
        <v>318</v>
      </c>
      <c r="BL18" s="25" t="s">
        <v>319</v>
      </c>
      <c r="BM18" s="25" t="s">
        <v>320</v>
      </c>
      <c r="BN18" s="25" t="s">
        <v>321</v>
      </c>
      <c r="BO18" s="25" t="s">
        <v>322</v>
      </c>
      <c r="BP18" s="25" t="s">
        <v>323</v>
      </c>
      <c r="BQ18" s="25" t="s">
        <v>324</v>
      </c>
      <c r="BR18" s="25" t="s">
        <v>325</v>
      </c>
      <c r="BS18" s="25" t="s">
        <v>326</v>
      </c>
      <c r="BT18" s="25" t="s">
        <v>327</v>
      </c>
      <c r="BU18" s="25" t="s">
        <v>328</v>
      </c>
      <c r="BV18" s="25" t="s">
        <v>329</v>
      </c>
      <c r="BW18" s="25" t="s">
        <v>121</v>
      </c>
      <c r="BX18" s="25" t="s">
        <v>122</v>
      </c>
      <c r="BY18" s="25" t="s">
        <v>123</v>
      </c>
      <c r="BZ18" s="25" t="s">
        <v>124</v>
      </c>
      <c r="CA18" s="25" t="s">
        <v>125</v>
      </c>
      <c r="CB18" s="25" t="s">
        <v>126</v>
      </c>
      <c r="CC18" s="25" t="s">
        <v>127</v>
      </c>
      <c r="CD18" s="25">
        <v>8</v>
      </c>
    </row>
    <row r="19" spans="1:82" ht="21">
      <c r="A19" s="37" t="s">
        <v>354</v>
      </c>
      <c r="B19" s="38" t="s">
        <v>4</v>
      </c>
      <c r="C19" s="25"/>
      <c r="D19" s="25"/>
      <c r="E19" s="25"/>
      <c r="F19" s="25"/>
      <c r="G19" s="25"/>
      <c r="H19" s="25"/>
      <c r="I19" s="26">
        <v>2.437</v>
      </c>
      <c r="J19" s="25"/>
      <c r="K19" s="21">
        <v>431</v>
      </c>
      <c r="L19" s="25"/>
      <c r="M19" s="25"/>
      <c r="N19" s="25"/>
      <c r="O19" s="25"/>
      <c r="P19" s="25"/>
      <c r="Q19" s="25"/>
      <c r="R19" s="21">
        <f>R21+R25</f>
        <v>115</v>
      </c>
      <c r="S19" s="25"/>
      <c r="T19" s="25"/>
      <c r="U19" s="25"/>
      <c r="V19" s="25"/>
      <c r="W19" s="26">
        <f>W23</f>
        <v>1.3719999999999999</v>
      </c>
      <c r="X19" s="25"/>
      <c r="Y19" s="21">
        <f>Y21</f>
        <v>105</v>
      </c>
      <c r="Z19" s="25"/>
      <c r="AA19" s="25"/>
      <c r="AB19" s="25"/>
      <c r="AC19" s="25"/>
      <c r="AD19" s="21">
        <f>SUM(AD20:AD25)</f>
        <v>2.2338204299999997</v>
      </c>
      <c r="AE19" s="25"/>
      <c r="AF19" s="21">
        <f>AF21</f>
        <v>105</v>
      </c>
      <c r="AG19" s="25"/>
      <c r="AH19" s="25"/>
      <c r="AI19" s="25"/>
      <c r="AJ19" s="25"/>
      <c r="AK19" s="21" t="s">
        <v>404</v>
      </c>
      <c r="AL19" s="25"/>
      <c r="AM19" s="21">
        <f>AM21+AM23</f>
        <v>106</v>
      </c>
      <c r="AN19" s="25"/>
      <c r="AO19" s="25"/>
      <c r="AP19" s="25"/>
      <c r="AQ19" s="25"/>
      <c r="AR19" s="26">
        <v>2.437</v>
      </c>
      <c r="AS19" s="25"/>
      <c r="AT19" s="21">
        <v>220</v>
      </c>
      <c r="AU19" s="25"/>
      <c r="AV19" s="25"/>
      <c r="AW19" s="25"/>
      <c r="AX19" s="25"/>
      <c r="AY19" s="25"/>
      <c r="AZ19" s="25"/>
      <c r="BA19" s="21">
        <f>BA21+BA25</f>
        <v>115</v>
      </c>
      <c r="BB19" s="25"/>
      <c r="BC19" s="25"/>
      <c r="BD19" s="25"/>
      <c r="BE19" s="25"/>
      <c r="BF19" s="26">
        <v>0.14</v>
      </c>
      <c r="BG19" s="25"/>
      <c r="BH19" s="21">
        <f>BH21</f>
        <v>105</v>
      </c>
      <c r="BI19" s="25"/>
      <c r="BJ19" s="25"/>
      <c r="BK19" s="25"/>
      <c r="BL19" s="25"/>
      <c r="BM19" s="26">
        <f>BM23</f>
        <v>1.3719999999999999</v>
      </c>
      <c r="BN19" s="25"/>
      <c r="BO19" s="21">
        <f>BO21</f>
        <v>105</v>
      </c>
      <c r="BP19" s="25"/>
      <c r="BQ19" s="25"/>
      <c r="BR19" s="25"/>
      <c r="BS19" s="25"/>
      <c r="BT19" s="21" t="s">
        <v>404</v>
      </c>
      <c r="BU19" s="25"/>
      <c r="BV19" s="21">
        <f>BV21+BV23</f>
        <v>106</v>
      </c>
      <c r="BW19" s="25"/>
      <c r="BX19" s="25"/>
      <c r="BY19" s="25"/>
      <c r="BZ19" s="25"/>
      <c r="CA19" s="25"/>
      <c r="CB19" s="25"/>
      <c r="CC19" s="25"/>
      <c r="CD19" s="25"/>
    </row>
    <row r="20" spans="1:82" ht="21">
      <c r="A20" s="37" t="s">
        <v>355</v>
      </c>
      <c r="B20" s="38" t="s">
        <v>372</v>
      </c>
      <c r="C20" s="25"/>
      <c r="D20" s="25"/>
      <c r="E20" s="25"/>
      <c r="F20" s="25"/>
      <c r="G20" s="25"/>
      <c r="H20" s="25"/>
      <c r="I20" s="21" t="s">
        <v>404</v>
      </c>
      <c r="J20" s="25"/>
      <c r="K20" s="21" t="s">
        <v>404</v>
      </c>
      <c r="L20" s="25"/>
      <c r="M20" s="25"/>
      <c r="N20" s="25"/>
      <c r="O20" s="25"/>
      <c r="P20" s="25"/>
      <c r="Q20" s="25"/>
      <c r="R20" s="21" t="s">
        <v>404</v>
      </c>
      <c r="S20" s="25"/>
      <c r="T20" s="25"/>
      <c r="U20" s="25"/>
      <c r="V20" s="25"/>
      <c r="W20" s="21" t="s">
        <v>404</v>
      </c>
      <c r="X20" s="25"/>
      <c r="Y20" s="21" t="s">
        <v>404</v>
      </c>
      <c r="Z20" s="25"/>
      <c r="AA20" s="25"/>
      <c r="AB20" s="25"/>
      <c r="AC20" s="25"/>
      <c r="AD20" s="21" t="s">
        <v>404</v>
      </c>
      <c r="AE20" s="25"/>
      <c r="AF20" s="21" t="s">
        <v>404</v>
      </c>
      <c r="AG20" s="25"/>
      <c r="AH20" s="25"/>
      <c r="AI20" s="25"/>
      <c r="AJ20" s="25"/>
      <c r="AK20" s="21" t="s">
        <v>404</v>
      </c>
      <c r="AL20" s="25"/>
      <c r="AM20" s="21" t="s">
        <v>404</v>
      </c>
      <c r="AN20" s="25"/>
      <c r="AO20" s="25"/>
      <c r="AP20" s="25"/>
      <c r="AQ20" s="25"/>
      <c r="AR20" s="21" t="s">
        <v>404</v>
      </c>
      <c r="AS20" s="25"/>
      <c r="AT20" s="21" t="s">
        <v>404</v>
      </c>
      <c r="AU20" s="25"/>
      <c r="AV20" s="25"/>
      <c r="AW20" s="25"/>
      <c r="AX20" s="25"/>
      <c r="AY20" s="25"/>
      <c r="AZ20" s="25"/>
      <c r="BA20" s="21" t="s">
        <v>404</v>
      </c>
      <c r="BB20" s="25"/>
      <c r="BC20" s="25"/>
      <c r="BD20" s="25"/>
      <c r="BE20" s="25"/>
      <c r="BF20" s="21" t="s">
        <v>404</v>
      </c>
      <c r="BG20" s="25"/>
      <c r="BH20" s="21" t="s">
        <v>404</v>
      </c>
      <c r="BI20" s="25"/>
      <c r="BJ20" s="25"/>
      <c r="BK20" s="25"/>
      <c r="BL20" s="25"/>
      <c r="BM20" s="21" t="s">
        <v>404</v>
      </c>
      <c r="BN20" s="25"/>
      <c r="BO20" s="21" t="s">
        <v>404</v>
      </c>
      <c r="BP20" s="25"/>
      <c r="BQ20" s="25"/>
      <c r="BR20" s="25"/>
      <c r="BS20" s="25"/>
      <c r="BT20" s="21" t="s">
        <v>404</v>
      </c>
      <c r="BU20" s="25"/>
      <c r="BV20" s="21" t="s">
        <v>404</v>
      </c>
      <c r="BW20" s="25"/>
      <c r="BX20" s="25"/>
      <c r="BY20" s="25"/>
      <c r="BZ20" s="25"/>
      <c r="CA20" s="25"/>
      <c r="CB20" s="25"/>
      <c r="CC20" s="25"/>
      <c r="CD20" s="25"/>
    </row>
    <row r="21" spans="1:82" ht="21">
      <c r="A21" s="37" t="s">
        <v>356</v>
      </c>
      <c r="B21" s="38" t="s">
        <v>373</v>
      </c>
      <c r="C21" s="25"/>
      <c r="D21" s="25"/>
      <c r="E21" s="25"/>
      <c r="F21" s="25"/>
      <c r="G21" s="25"/>
      <c r="H21" s="25"/>
      <c r="I21" s="21">
        <f>I28</f>
        <v>1.065</v>
      </c>
      <c r="J21" s="25"/>
      <c r="K21" s="21">
        <v>418</v>
      </c>
      <c r="L21" s="25"/>
      <c r="M21" s="25"/>
      <c r="N21" s="25"/>
      <c r="O21" s="25"/>
      <c r="P21" s="25"/>
      <c r="Q21" s="25"/>
      <c r="R21" s="21">
        <f>R28</f>
        <v>104</v>
      </c>
      <c r="S21" s="25"/>
      <c r="T21" s="25"/>
      <c r="U21" s="25"/>
      <c r="V21" s="25"/>
      <c r="W21" s="21" t="s">
        <v>404</v>
      </c>
      <c r="X21" s="25"/>
      <c r="Y21" s="21">
        <f>Y28</f>
        <v>105</v>
      </c>
      <c r="Z21" s="25"/>
      <c r="AA21" s="25"/>
      <c r="AB21" s="25"/>
      <c r="AC21" s="25"/>
      <c r="AD21" s="21">
        <f>AD28</f>
        <v>2.2338204299999997</v>
      </c>
      <c r="AE21" s="25"/>
      <c r="AF21" s="21">
        <f>AF28</f>
        <v>105</v>
      </c>
      <c r="AG21" s="25"/>
      <c r="AH21" s="25"/>
      <c r="AI21" s="25"/>
      <c r="AJ21" s="25"/>
      <c r="AK21" s="21" t="s">
        <v>404</v>
      </c>
      <c r="AL21" s="25"/>
      <c r="AM21" s="21">
        <f>AM28</f>
        <v>104</v>
      </c>
      <c r="AN21" s="25"/>
      <c r="AO21" s="25"/>
      <c r="AP21" s="25"/>
      <c r="AQ21" s="25"/>
      <c r="AR21" s="21">
        <f>AR28</f>
        <v>1.065</v>
      </c>
      <c r="AS21" s="25"/>
      <c r="AT21" s="21">
        <v>210</v>
      </c>
      <c r="AU21" s="25"/>
      <c r="AV21" s="25"/>
      <c r="AW21" s="25"/>
      <c r="AX21" s="25"/>
      <c r="AY21" s="25"/>
      <c r="AZ21" s="25"/>
      <c r="BA21" s="21">
        <f>BA28</f>
        <v>104</v>
      </c>
      <c r="BB21" s="25"/>
      <c r="BC21" s="25"/>
      <c r="BD21" s="25"/>
      <c r="BE21" s="25"/>
      <c r="BF21" s="21" t="s">
        <v>404</v>
      </c>
      <c r="BG21" s="25"/>
      <c r="BH21" s="21">
        <f>BH28</f>
        <v>105</v>
      </c>
      <c r="BI21" s="25"/>
      <c r="BJ21" s="25"/>
      <c r="BK21" s="25"/>
      <c r="BL21" s="25"/>
      <c r="BM21" s="21" t="s">
        <v>404</v>
      </c>
      <c r="BN21" s="25"/>
      <c r="BO21" s="21">
        <f>BO28</f>
        <v>105</v>
      </c>
      <c r="BP21" s="25"/>
      <c r="BQ21" s="25"/>
      <c r="BR21" s="25"/>
      <c r="BS21" s="25"/>
      <c r="BT21" s="21" t="s">
        <v>404</v>
      </c>
      <c r="BU21" s="25"/>
      <c r="BV21" s="21">
        <f>BV28</f>
        <v>104</v>
      </c>
      <c r="BW21" s="25"/>
      <c r="BX21" s="25"/>
      <c r="BY21" s="25"/>
      <c r="BZ21" s="25"/>
      <c r="CA21" s="25"/>
      <c r="CB21" s="25"/>
      <c r="CC21" s="25"/>
      <c r="CD21" s="25"/>
    </row>
    <row r="22" spans="1:82" ht="63">
      <c r="A22" s="37" t="s">
        <v>357</v>
      </c>
      <c r="B22" s="38" t="s">
        <v>374</v>
      </c>
      <c r="C22" s="25"/>
      <c r="D22" s="25"/>
      <c r="E22" s="25"/>
      <c r="F22" s="25"/>
      <c r="G22" s="25"/>
      <c r="H22" s="25"/>
      <c r="I22" s="21" t="s">
        <v>404</v>
      </c>
      <c r="J22" s="25"/>
      <c r="K22" s="21" t="s">
        <v>404</v>
      </c>
      <c r="L22" s="25"/>
      <c r="M22" s="25"/>
      <c r="N22" s="25"/>
      <c r="O22" s="25"/>
      <c r="P22" s="25"/>
      <c r="Q22" s="25"/>
      <c r="R22" s="21" t="s">
        <v>404</v>
      </c>
      <c r="S22" s="25"/>
      <c r="T22" s="25"/>
      <c r="U22" s="25"/>
      <c r="V22" s="25"/>
      <c r="W22" s="21" t="s">
        <v>404</v>
      </c>
      <c r="X22" s="25"/>
      <c r="Y22" s="21" t="s">
        <v>404</v>
      </c>
      <c r="Z22" s="25"/>
      <c r="AA22" s="25"/>
      <c r="AB22" s="25"/>
      <c r="AC22" s="25"/>
      <c r="AD22" s="21" t="s">
        <v>404</v>
      </c>
      <c r="AE22" s="25"/>
      <c r="AF22" s="21" t="s">
        <v>404</v>
      </c>
      <c r="AG22" s="25"/>
      <c r="AH22" s="25"/>
      <c r="AI22" s="25"/>
      <c r="AJ22" s="25"/>
      <c r="AK22" s="21" t="s">
        <v>404</v>
      </c>
      <c r="AL22" s="25"/>
      <c r="AM22" s="21" t="s">
        <v>404</v>
      </c>
      <c r="AN22" s="25"/>
      <c r="AO22" s="25"/>
      <c r="AP22" s="25"/>
      <c r="AQ22" s="25"/>
      <c r="AR22" s="21" t="s">
        <v>404</v>
      </c>
      <c r="AS22" s="25"/>
      <c r="AT22" s="21" t="s">
        <v>404</v>
      </c>
      <c r="AU22" s="25"/>
      <c r="AV22" s="25"/>
      <c r="AW22" s="25"/>
      <c r="AX22" s="25"/>
      <c r="AY22" s="25"/>
      <c r="AZ22" s="25"/>
      <c r="BA22" s="21" t="s">
        <v>404</v>
      </c>
      <c r="BB22" s="25"/>
      <c r="BC22" s="25"/>
      <c r="BD22" s="25"/>
      <c r="BE22" s="25"/>
      <c r="BF22" s="21" t="s">
        <v>404</v>
      </c>
      <c r="BG22" s="25"/>
      <c r="BH22" s="21" t="s">
        <v>404</v>
      </c>
      <c r="BI22" s="25"/>
      <c r="BJ22" s="25"/>
      <c r="BK22" s="25"/>
      <c r="BL22" s="25"/>
      <c r="BM22" s="21" t="s">
        <v>404</v>
      </c>
      <c r="BN22" s="25"/>
      <c r="BO22" s="21" t="s">
        <v>404</v>
      </c>
      <c r="BP22" s="25"/>
      <c r="BQ22" s="25"/>
      <c r="BR22" s="25"/>
      <c r="BS22" s="25"/>
      <c r="BT22" s="21" t="s">
        <v>404</v>
      </c>
      <c r="BU22" s="25"/>
      <c r="BV22" s="21" t="s">
        <v>404</v>
      </c>
      <c r="BW22" s="25"/>
      <c r="BX22" s="25"/>
      <c r="BY22" s="25"/>
      <c r="BZ22" s="25"/>
      <c r="CA22" s="25"/>
      <c r="CB22" s="25"/>
      <c r="CC22" s="25"/>
      <c r="CD22" s="25"/>
    </row>
    <row r="23" spans="1:82" ht="31.5">
      <c r="A23" s="37" t="s">
        <v>358</v>
      </c>
      <c r="B23" s="38" t="s">
        <v>375</v>
      </c>
      <c r="C23" s="25"/>
      <c r="D23" s="25"/>
      <c r="E23" s="25"/>
      <c r="F23" s="25"/>
      <c r="G23" s="25"/>
      <c r="H23" s="25"/>
      <c r="I23" s="26">
        <f>I36</f>
        <v>1.3719999999999999</v>
      </c>
      <c r="J23" s="25"/>
      <c r="K23" s="21">
        <v>2</v>
      </c>
      <c r="L23" s="25"/>
      <c r="M23" s="25"/>
      <c r="N23" s="25"/>
      <c r="O23" s="25"/>
      <c r="P23" s="25"/>
      <c r="Q23" s="25"/>
      <c r="R23" s="21" t="s">
        <v>404</v>
      </c>
      <c r="S23" s="25"/>
      <c r="T23" s="25"/>
      <c r="U23" s="25"/>
      <c r="V23" s="25"/>
      <c r="W23" s="26">
        <f>W36</f>
        <v>1.3719999999999999</v>
      </c>
      <c r="X23" s="25"/>
      <c r="Y23" s="21" t="s">
        <v>404</v>
      </c>
      <c r="Z23" s="25"/>
      <c r="AA23" s="25"/>
      <c r="AB23" s="25"/>
      <c r="AC23" s="25"/>
      <c r="AD23" s="21" t="s">
        <v>404</v>
      </c>
      <c r="AE23" s="25"/>
      <c r="AF23" s="21" t="s">
        <v>404</v>
      </c>
      <c r="AG23" s="25"/>
      <c r="AH23" s="25"/>
      <c r="AI23" s="25"/>
      <c r="AJ23" s="25"/>
      <c r="AK23" s="21" t="s">
        <v>404</v>
      </c>
      <c r="AL23" s="25"/>
      <c r="AM23" s="21">
        <f>AM36</f>
        <v>2</v>
      </c>
      <c r="AN23" s="25"/>
      <c r="AO23" s="25"/>
      <c r="AP23" s="25"/>
      <c r="AQ23" s="25"/>
      <c r="AR23" s="26">
        <f>AR36</f>
        <v>1.3719999999999999</v>
      </c>
      <c r="AS23" s="25"/>
      <c r="AT23" s="21" t="s">
        <v>404</v>
      </c>
      <c r="AU23" s="25"/>
      <c r="AV23" s="25"/>
      <c r="AW23" s="25"/>
      <c r="AX23" s="25"/>
      <c r="AY23" s="25"/>
      <c r="AZ23" s="25"/>
      <c r="BA23" s="21" t="s">
        <v>404</v>
      </c>
      <c r="BB23" s="25"/>
      <c r="BC23" s="25"/>
      <c r="BD23" s="25"/>
      <c r="BE23" s="25"/>
      <c r="BF23" s="26">
        <f>BF36</f>
        <v>0</v>
      </c>
      <c r="BG23" s="25"/>
      <c r="BH23" s="21" t="s">
        <v>404</v>
      </c>
      <c r="BI23" s="25"/>
      <c r="BJ23" s="25"/>
      <c r="BK23" s="25"/>
      <c r="BL23" s="25"/>
      <c r="BM23" s="26">
        <f>BM36</f>
        <v>1.3719999999999999</v>
      </c>
      <c r="BN23" s="25"/>
      <c r="BO23" s="21" t="s">
        <v>404</v>
      </c>
      <c r="BP23" s="25"/>
      <c r="BQ23" s="25"/>
      <c r="BR23" s="25"/>
      <c r="BS23" s="25"/>
      <c r="BT23" s="21" t="s">
        <v>404</v>
      </c>
      <c r="BU23" s="25"/>
      <c r="BV23" s="21">
        <f>BV36</f>
        <v>2</v>
      </c>
      <c r="BW23" s="25"/>
      <c r="BX23" s="25"/>
      <c r="BY23" s="25"/>
      <c r="BZ23" s="25"/>
      <c r="CA23" s="25"/>
      <c r="CB23" s="25"/>
      <c r="CC23" s="25"/>
      <c r="CD23" s="25"/>
    </row>
    <row r="24" spans="1:82" ht="31.5">
      <c r="A24" s="37" t="s">
        <v>359</v>
      </c>
      <c r="B24" s="38" t="s">
        <v>376</v>
      </c>
      <c r="C24" s="25"/>
      <c r="D24" s="25"/>
      <c r="E24" s="25"/>
      <c r="F24" s="25"/>
      <c r="G24" s="25"/>
      <c r="H24" s="25"/>
      <c r="I24" s="21" t="s">
        <v>404</v>
      </c>
      <c r="J24" s="25"/>
      <c r="K24" s="21" t="s">
        <v>404</v>
      </c>
      <c r="L24" s="25"/>
      <c r="M24" s="25"/>
      <c r="N24" s="25"/>
      <c r="O24" s="25"/>
      <c r="P24" s="25"/>
      <c r="Q24" s="25"/>
      <c r="R24" s="21" t="s">
        <v>404</v>
      </c>
      <c r="S24" s="25"/>
      <c r="T24" s="25"/>
      <c r="U24" s="25"/>
      <c r="V24" s="25"/>
      <c r="W24" s="21" t="s">
        <v>404</v>
      </c>
      <c r="X24" s="25"/>
      <c r="Y24" s="21" t="s">
        <v>404</v>
      </c>
      <c r="Z24" s="25"/>
      <c r="AA24" s="25"/>
      <c r="AB24" s="25"/>
      <c r="AC24" s="25"/>
      <c r="AD24" s="21" t="s">
        <v>404</v>
      </c>
      <c r="AE24" s="25"/>
      <c r="AF24" s="21" t="s">
        <v>404</v>
      </c>
      <c r="AG24" s="25"/>
      <c r="AH24" s="25"/>
      <c r="AI24" s="25"/>
      <c r="AJ24" s="25"/>
      <c r="AK24" s="21" t="s">
        <v>404</v>
      </c>
      <c r="AL24" s="25"/>
      <c r="AM24" s="21" t="s">
        <v>404</v>
      </c>
      <c r="AN24" s="25"/>
      <c r="AO24" s="25"/>
      <c r="AP24" s="25"/>
      <c r="AQ24" s="25"/>
      <c r="AR24" s="21" t="s">
        <v>404</v>
      </c>
      <c r="AS24" s="25"/>
      <c r="AT24" s="21" t="s">
        <v>404</v>
      </c>
      <c r="AU24" s="25"/>
      <c r="AV24" s="25"/>
      <c r="AW24" s="25"/>
      <c r="AX24" s="25"/>
      <c r="AY24" s="25"/>
      <c r="AZ24" s="25"/>
      <c r="BA24" s="21" t="s">
        <v>404</v>
      </c>
      <c r="BB24" s="25"/>
      <c r="BC24" s="25"/>
      <c r="BD24" s="25"/>
      <c r="BE24" s="25"/>
      <c r="BF24" s="21" t="s">
        <v>404</v>
      </c>
      <c r="BG24" s="25"/>
      <c r="BH24" s="21" t="s">
        <v>404</v>
      </c>
      <c r="BI24" s="25"/>
      <c r="BJ24" s="25"/>
      <c r="BK24" s="25"/>
      <c r="BL24" s="25"/>
      <c r="BM24" s="21" t="s">
        <v>404</v>
      </c>
      <c r="BN24" s="25"/>
      <c r="BO24" s="21" t="s">
        <v>404</v>
      </c>
      <c r="BP24" s="25"/>
      <c r="BQ24" s="25"/>
      <c r="BR24" s="25"/>
      <c r="BS24" s="25"/>
      <c r="BT24" s="21" t="s">
        <v>404</v>
      </c>
      <c r="BU24" s="25"/>
      <c r="BV24" s="21" t="s">
        <v>404</v>
      </c>
      <c r="BW24" s="25"/>
      <c r="BX24" s="25"/>
      <c r="BY24" s="25"/>
      <c r="BZ24" s="25"/>
      <c r="CA24" s="25"/>
      <c r="CB24" s="25"/>
      <c r="CC24" s="25"/>
      <c r="CD24" s="25"/>
    </row>
    <row r="25" spans="1:82" ht="21">
      <c r="A25" s="37" t="s">
        <v>360</v>
      </c>
      <c r="B25" s="38" t="s">
        <v>377</v>
      </c>
      <c r="C25" s="25"/>
      <c r="D25" s="25"/>
      <c r="E25" s="25"/>
      <c r="F25" s="25"/>
      <c r="G25" s="25"/>
      <c r="H25" s="25"/>
      <c r="I25" s="21" t="s">
        <v>404</v>
      </c>
      <c r="J25" s="25"/>
      <c r="K25" s="21">
        <f>K41</f>
        <v>11</v>
      </c>
      <c r="L25" s="25"/>
      <c r="M25" s="25"/>
      <c r="N25" s="25"/>
      <c r="O25" s="25"/>
      <c r="P25" s="25"/>
      <c r="Q25" s="25"/>
      <c r="R25" s="21">
        <f>R41</f>
        <v>11</v>
      </c>
      <c r="S25" s="25"/>
      <c r="T25" s="25"/>
      <c r="U25" s="25"/>
      <c r="V25" s="25"/>
      <c r="W25" s="21" t="s">
        <v>404</v>
      </c>
      <c r="X25" s="25"/>
      <c r="Y25" s="21" t="s">
        <v>404</v>
      </c>
      <c r="Z25" s="25"/>
      <c r="AA25" s="25"/>
      <c r="AB25" s="25"/>
      <c r="AC25" s="25"/>
      <c r="AD25" s="21" t="s">
        <v>404</v>
      </c>
      <c r="AE25" s="25"/>
      <c r="AF25" s="21" t="s">
        <v>404</v>
      </c>
      <c r="AG25" s="25"/>
      <c r="AH25" s="25"/>
      <c r="AI25" s="25"/>
      <c r="AJ25" s="25"/>
      <c r="AK25" s="21" t="s">
        <v>404</v>
      </c>
      <c r="AL25" s="25"/>
      <c r="AM25" s="21" t="s">
        <v>404</v>
      </c>
      <c r="AN25" s="25"/>
      <c r="AO25" s="25"/>
      <c r="AP25" s="25"/>
      <c r="AQ25" s="25"/>
      <c r="AR25" s="21" t="s">
        <v>404</v>
      </c>
      <c r="AS25" s="25"/>
      <c r="AT25" s="21">
        <f>AT41</f>
        <v>11</v>
      </c>
      <c r="AU25" s="25"/>
      <c r="AV25" s="25"/>
      <c r="AW25" s="25"/>
      <c r="AX25" s="25"/>
      <c r="AY25" s="25"/>
      <c r="AZ25" s="25"/>
      <c r="BA25" s="21">
        <f>BA41</f>
        <v>11</v>
      </c>
      <c r="BB25" s="25"/>
      <c r="BC25" s="25"/>
      <c r="BD25" s="25"/>
      <c r="BE25" s="25"/>
      <c r="BF25" s="21" t="s">
        <v>404</v>
      </c>
      <c r="BG25" s="25"/>
      <c r="BH25" s="21" t="s">
        <v>404</v>
      </c>
      <c r="BI25" s="25"/>
      <c r="BJ25" s="25"/>
      <c r="BK25" s="25"/>
      <c r="BL25" s="25"/>
      <c r="BM25" s="21" t="s">
        <v>404</v>
      </c>
      <c r="BN25" s="25"/>
      <c r="BO25" s="21" t="s">
        <v>404</v>
      </c>
      <c r="BP25" s="25"/>
      <c r="BQ25" s="25"/>
      <c r="BR25" s="25"/>
      <c r="BS25" s="25"/>
      <c r="BT25" s="21" t="s">
        <v>404</v>
      </c>
      <c r="BU25" s="25"/>
      <c r="BV25" s="21" t="s">
        <v>404</v>
      </c>
      <c r="BW25" s="25"/>
      <c r="BX25" s="25"/>
      <c r="BY25" s="25"/>
      <c r="BZ25" s="25"/>
      <c r="CA25" s="25"/>
      <c r="CB25" s="25"/>
      <c r="CC25" s="25"/>
      <c r="CD25" s="25"/>
    </row>
    <row r="26" spans="1:82" ht="10.5">
      <c r="A26" s="53"/>
      <c r="B26" s="54"/>
      <c r="C26" s="25"/>
      <c r="D26" s="25"/>
      <c r="E26" s="25"/>
      <c r="F26" s="25"/>
      <c r="G26" s="25"/>
      <c r="H26" s="25"/>
      <c r="I26" s="22"/>
      <c r="J26" s="25"/>
      <c r="K26" s="22"/>
      <c r="L26" s="25"/>
      <c r="M26" s="25"/>
      <c r="N26" s="25"/>
      <c r="O26" s="25"/>
      <c r="P26" s="25"/>
      <c r="Q26" s="25"/>
      <c r="R26" s="22"/>
      <c r="S26" s="25"/>
      <c r="T26" s="25"/>
      <c r="U26" s="25"/>
      <c r="V26" s="25"/>
      <c r="W26" s="30"/>
      <c r="X26" s="25"/>
      <c r="Y26" s="22"/>
      <c r="Z26" s="25"/>
      <c r="AA26" s="25"/>
      <c r="AB26" s="25"/>
      <c r="AC26" s="25"/>
      <c r="AD26" s="22"/>
      <c r="AE26" s="25"/>
      <c r="AF26" s="22"/>
      <c r="AG26" s="25"/>
      <c r="AH26" s="25"/>
      <c r="AI26" s="25"/>
      <c r="AJ26" s="25"/>
      <c r="AK26" s="22"/>
      <c r="AL26" s="25"/>
      <c r="AM26" s="31"/>
      <c r="AN26" s="25"/>
      <c r="AO26" s="25"/>
      <c r="AP26" s="25"/>
      <c r="AQ26" s="25"/>
      <c r="AR26" s="22"/>
      <c r="AS26" s="25"/>
      <c r="AT26" s="22"/>
      <c r="AU26" s="25"/>
      <c r="AV26" s="25"/>
      <c r="AW26" s="25"/>
      <c r="AX26" s="25"/>
      <c r="AY26" s="25"/>
      <c r="AZ26" s="25"/>
      <c r="BA26" s="22"/>
      <c r="BB26" s="25"/>
      <c r="BC26" s="25"/>
      <c r="BD26" s="25"/>
      <c r="BE26" s="25"/>
      <c r="BF26" s="30"/>
      <c r="BG26" s="25"/>
      <c r="BH26" s="22"/>
      <c r="BI26" s="25"/>
      <c r="BJ26" s="25"/>
      <c r="BK26" s="25"/>
      <c r="BL26" s="25"/>
      <c r="BM26" s="30"/>
      <c r="BN26" s="25"/>
      <c r="BO26" s="22"/>
      <c r="BP26" s="25"/>
      <c r="BQ26" s="25"/>
      <c r="BR26" s="25"/>
      <c r="BS26" s="25"/>
      <c r="BT26" s="22"/>
      <c r="BU26" s="25"/>
      <c r="BV26" s="31"/>
      <c r="BW26" s="25"/>
      <c r="BX26" s="25"/>
      <c r="BY26" s="25"/>
      <c r="BZ26" s="25"/>
      <c r="CA26" s="25"/>
      <c r="CB26" s="25"/>
      <c r="CC26" s="25"/>
      <c r="CD26" s="25"/>
    </row>
    <row r="27" spans="1:82" ht="10.5">
      <c r="A27" s="37" t="s">
        <v>361</v>
      </c>
      <c r="B27" s="38" t="s">
        <v>378</v>
      </c>
      <c r="C27" s="25"/>
      <c r="D27" s="25"/>
      <c r="E27" s="25"/>
      <c r="F27" s="25"/>
      <c r="G27" s="25"/>
      <c r="H27" s="25"/>
      <c r="I27" s="22"/>
      <c r="J27" s="25"/>
      <c r="K27" s="22"/>
      <c r="L27" s="25"/>
      <c r="M27" s="25"/>
      <c r="N27" s="25"/>
      <c r="O27" s="25"/>
      <c r="P27" s="25"/>
      <c r="Q27" s="25"/>
      <c r="R27" s="22"/>
      <c r="S27" s="25"/>
      <c r="T27" s="25"/>
      <c r="U27" s="25"/>
      <c r="V27" s="25"/>
      <c r="W27" s="30"/>
      <c r="X27" s="25"/>
      <c r="Y27" s="22"/>
      <c r="Z27" s="25"/>
      <c r="AA27" s="25"/>
      <c r="AB27" s="25"/>
      <c r="AC27" s="25"/>
      <c r="AD27" s="22"/>
      <c r="AE27" s="25"/>
      <c r="AF27" s="22"/>
      <c r="AG27" s="25"/>
      <c r="AH27" s="25"/>
      <c r="AI27" s="25"/>
      <c r="AJ27" s="25"/>
      <c r="AK27" s="22"/>
      <c r="AL27" s="25"/>
      <c r="AM27" s="31"/>
      <c r="AN27" s="25"/>
      <c r="AO27" s="25"/>
      <c r="AP27" s="25"/>
      <c r="AQ27" s="25"/>
      <c r="AR27" s="22"/>
      <c r="AS27" s="25"/>
      <c r="AT27" s="22"/>
      <c r="AU27" s="25"/>
      <c r="AV27" s="25"/>
      <c r="AW27" s="25"/>
      <c r="AX27" s="25"/>
      <c r="AY27" s="25"/>
      <c r="AZ27" s="25"/>
      <c r="BA27" s="22"/>
      <c r="BB27" s="25"/>
      <c r="BC27" s="25"/>
      <c r="BD27" s="25"/>
      <c r="BE27" s="25"/>
      <c r="BF27" s="30"/>
      <c r="BG27" s="25"/>
      <c r="BH27" s="22"/>
      <c r="BI27" s="25"/>
      <c r="BJ27" s="25"/>
      <c r="BK27" s="25"/>
      <c r="BL27" s="25"/>
      <c r="BM27" s="30"/>
      <c r="BN27" s="25"/>
      <c r="BO27" s="22"/>
      <c r="BP27" s="25"/>
      <c r="BQ27" s="25"/>
      <c r="BR27" s="25"/>
      <c r="BS27" s="25"/>
      <c r="BT27" s="22"/>
      <c r="BU27" s="25"/>
      <c r="BV27" s="31"/>
      <c r="BW27" s="25"/>
      <c r="BX27" s="25"/>
      <c r="BY27" s="25"/>
      <c r="BZ27" s="25"/>
      <c r="CA27" s="25"/>
      <c r="CB27" s="25"/>
      <c r="CC27" s="25"/>
      <c r="CD27" s="25"/>
    </row>
    <row r="28" spans="1:82" ht="31.5">
      <c r="A28" s="37" t="s">
        <v>78</v>
      </c>
      <c r="B28" s="42" t="s">
        <v>379</v>
      </c>
      <c r="C28" s="25"/>
      <c r="D28" s="25"/>
      <c r="E28" s="25"/>
      <c r="F28" s="25"/>
      <c r="G28" s="25"/>
      <c r="H28" s="25"/>
      <c r="I28" s="21">
        <f>I29</f>
        <v>1.065</v>
      </c>
      <c r="J28" s="25"/>
      <c r="K28" s="21">
        <v>418</v>
      </c>
      <c r="L28" s="25"/>
      <c r="M28" s="25"/>
      <c r="N28" s="25"/>
      <c r="O28" s="25"/>
      <c r="P28" s="25"/>
      <c r="Q28" s="25"/>
      <c r="R28" s="21">
        <f>R34</f>
        <v>104</v>
      </c>
      <c r="S28" s="25"/>
      <c r="T28" s="25"/>
      <c r="U28" s="25"/>
      <c r="V28" s="25"/>
      <c r="W28" s="21" t="s">
        <v>404</v>
      </c>
      <c r="X28" s="25"/>
      <c r="Y28" s="21">
        <f>Y34</f>
        <v>105</v>
      </c>
      <c r="Z28" s="25"/>
      <c r="AA28" s="25"/>
      <c r="AB28" s="25"/>
      <c r="AC28" s="25"/>
      <c r="AD28" s="21">
        <f>AD29+AD34</f>
        <v>2.2338204299999997</v>
      </c>
      <c r="AE28" s="25"/>
      <c r="AF28" s="21">
        <f>AF34</f>
        <v>105</v>
      </c>
      <c r="AG28" s="25"/>
      <c r="AH28" s="25"/>
      <c r="AI28" s="25"/>
      <c r="AJ28" s="25"/>
      <c r="AK28" s="21" t="s">
        <v>404</v>
      </c>
      <c r="AL28" s="25"/>
      <c r="AM28" s="21">
        <f>AM34</f>
        <v>104</v>
      </c>
      <c r="AN28" s="25"/>
      <c r="AO28" s="25"/>
      <c r="AP28" s="25"/>
      <c r="AQ28" s="25"/>
      <c r="AR28" s="21">
        <f>AR29</f>
        <v>1.065</v>
      </c>
      <c r="AS28" s="25"/>
      <c r="AT28" s="21">
        <v>210</v>
      </c>
      <c r="AU28" s="25"/>
      <c r="AV28" s="25"/>
      <c r="AW28" s="25"/>
      <c r="AX28" s="25"/>
      <c r="AY28" s="25"/>
      <c r="AZ28" s="25"/>
      <c r="BA28" s="21">
        <f>BA34</f>
        <v>104</v>
      </c>
      <c r="BB28" s="25"/>
      <c r="BC28" s="25"/>
      <c r="BD28" s="25"/>
      <c r="BE28" s="25"/>
      <c r="BF28" s="21" t="s">
        <v>404</v>
      </c>
      <c r="BG28" s="25"/>
      <c r="BH28" s="21">
        <f>BH34</f>
        <v>105</v>
      </c>
      <c r="BI28" s="25"/>
      <c r="BJ28" s="25"/>
      <c r="BK28" s="25"/>
      <c r="BL28" s="25"/>
      <c r="BM28" s="21" t="s">
        <v>404</v>
      </c>
      <c r="BN28" s="25"/>
      <c r="BO28" s="21">
        <f>BO34</f>
        <v>105</v>
      </c>
      <c r="BP28" s="25"/>
      <c r="BQ28" s="25"/>
      <c r="BR28" s="25"/>
      <c r="BS28" s="25"/>
      <c r="BT28" s="21" t="s">
        <v>404</v>
      </c>
      <c r="BU28" s="25"/>
      <c r="BV28" s="21">
        <f>BV34</f>
        <v>104</v>
      </c>
      <c r="BW28" s="25"/>
      <c r="BX28" s="25"/>
      <c r="BY28" s="25"/>
      <c r="BZ28" s="25"/>
      <c r="CA28" s="25"/>
      <c r="CB28" s="25"/>
      <c r="CC28" s="25"/>
      <c r="CD28" s="25"/>
    </row>
    <row r="29" spans="1:82" ht="42">
      <c r="A29" s="37" t="s">
        <v>189</v>
      </c>
      <c r="B29" s="38" t="s">
        <v>380</v>
      </c>
      <c r="C29" s="25"/>
      <c r="D29" s="25"/>
      <c r="E29" s="25"/>
      <c r="F29" s="25"/>
      <c r="G29" s="25"/>
      <c r="H29" s="25"/>
      <c r="I29" s="21">
        <f>I30</f>
        <v>1.065</v>
      </c>
      <c r="J29" s="25"/>
      <c r="K29" s="21" t="str">
        <f>K30</f>
        <v>нд</v>
      </c>
      <c r="L29" s="25"/>
      <c r="M29" s="25"/>
      <c r="N29" s="25"/>
      <c r="O29" s="25"/>
      <c r="P29" s="25"/>
      <c r="Q29" s="25"/>
      <c r="R29" s="21" t="str">
        <f>R30</f>
        <v>нд</v>
      </c>
      <c r="S29" s="25"/>
      <c r="T29" s="25"/>
      <c r="U29" s="25"/>
      <c r="V29" s="25"/>
      <c r="W29" s="21" t="str">
        <f>W30</f>
        <v>нд</v>
      </c>
      <c r="X29" s="25"/>
      <c r="Y29" s="21" t="str">
        <f>Y30</f>
        <v>нд</v>
      </c>
      <c r="Z29" s="25"/>
      <c r="AA29" s="25"/>
      <c r="AB29" s="25"/>
      <c r="AC29" s="25"/>
      <c r="AD29" s="21">
        <f>AD30</f>
        <v>1.3947301799999998</v>
      </c>
      <c r="AE29" s="25"/>
      <c r="AF29" s="21" t="str">
        <f>AF30</f>
        <v>нд</v>
      </c>
      <c r="AG29" s="25"/>
      <c r="AH29" s="25"/>
      <c r="AI29" s="25"/>
      <c r="AJ29" s="25"/>
      <c r="AK29" s="21" t="str">
        <f>AK30</f>
        <v>нд</v>
      </c>
      <c r="AL29" s="25"/>
      <c r="AM29" s="21" t="str">
        <f>AM30</f>
        <v>нд</v>
      </c>
      <c r="AN29" s="25"/>
      <c r="AO29" s="25"/>
      <c r="AP29" s="25"/>
      <c r="AQ29" s="25"/>
      <c r="AR29" s="21">
        <f>AR30</f>
        <v>1.065</v>
      </c>
      <c r="AS29" s="25"/>
      <c r="AT29" s="21" t="str">
        <f>AT30</f>
        <v>нд</v>
      </c>
      <c r="AU29" s="25"/>
      <c r="AV29" s="25"/>
      <c r="AW29" s="25"/>
      <c r="AX29" s="25"/>
      <c r="AY29" s="25"/>
      <c r="AZ29" s="25"/>
      <c r="BA29" s="21" t="str">
        <f>BA30</f>
        <v>нд</v>
      </c>
      <c r="BB29" s="25"/>
      <c r="BC29" s="25"/>
      <c r="BD29" s="25"/>
      <c r="BE29" s="25"/>
      <c r="BF29" s="21" t="str">
        <f>BF30</f>
        <v>нд</v>
      </c>
      <c r="BG29" s="25"/>
      <c r="BH29" s="21" t="str">
        <f>BH30</f>
        <v>нд</v>
      </c>
      <c r="BI29" s="25"/>
      <c r="BJ29" s="25"/>
      <c r="BK29" s="25"/>
      <c r="BL29" s="25"/>
      <c r="BM29" s="21" t="str">
        <f>BM30</f>
        <v>нд</v>
      </c>
      <c r="BN29" s="25"/>
      <c r="BO29" s="21" t="str">
        <f>BO30</f>
        <v>нд</v>
      </c>
      <c r="BP29" s="25"/>
      <c r="BQ29" s="25"/>
      <c r="BR29" s="25"/>
      <c r="BS29" s="25"/>
      <c r="BT29" s="21" t="str">
        <f>BT30</f>
        <v>нд</v>
      </c>
      <c r="BU29" s="25"/>
      <c r="BV29" s="21" t="str">
        <f>BV30</f>
        <v>нд</v>
      </c>
      <c r="BW29" s="25"/>
      <c r="BX29" s="25"/>
      <c r="BY29" s="25"/>
      <c r="BZ29" s="25"/>
      <c r="CA29" s="25"/>
      <c r="CB29" s="25"/>
      <c r="CC29" s="25"/>
      <c r="CD29" s="25"/>
    </row>
    <row r="30" spans="1:82" ht="31.5">
      <c r="A30" s="37" t="s">
        <v>362</v>
      </c>
      <c r="B30" s="38" t="s">
        <v>381</v>
      </c>
      <c r="C30" s="25"/>
      <c r="D30" s="25"/>
      <c r="E30" s="25"/>
      <c r="F30" s="25"/>
      <c r="G30" s="25"/>
      <c r="H30" s="25"/>
      <c r="I30" s="26">
        <f>I31+I32+I33</f>
        <v>1.065</v>
      </c>
      <c r="J30" s="25"/>
      <c r="K30" s="21" t="s">
        <v>404</v>
      </c>
      <c r="L30" s="25"/>
      <c r="M30" s="25"/>
      <c r="N30" s="25"/>
      <c r="O30" s="25"/>
      <c r="P30" s="25"/>
      <c r="Q30" s="25"/>
      <c r="R30" s="21" t="s">
        <v>404</v>
      </c>
      <c r="S30" s="25"/>
      <c r="T30" s="25"/>
      <c r="U30" s="25"/>
      <c r="V30" s="25"/>
      <c r="W30" s="21" t="s">
        <v>404</v>
      </c>
      <c r="X30" s="25"/>
      <c r="Y30" s="21" t="s">
        <v>404</v>
      </c>
      <c r="Z30" s="25"/>
      <c r="AA30" s="25"/>
      <c r="AB30" s="25"/>
      <c r="AC30" s="25"/>
      <c r="AD30" s="21">
        <f>SUM(AD31:AD33)</f>
        <v>1.3947301799999998</v>
      </c>
      <c r="AE30" s="25"/>
      <c r="AF30" s="21" t="s">
        <v>404</v>
      </c>
      <c r="AG30" s="25"/>
      <c r="AH30" s="25"/>
      <c r="AI30" s="25"/>
      <c r="AJ30" s="25"/>
      <c r="AK30" s="21" t="s">
        <v>404</v>
      </c>
      <c r="AL30" s="25"/>
      <c r="AM30" s="21" t="s">
        <v>404</v>
      </c>
      <c r="AN30" s="25"/>
      <c r="AO30" s="25"/>
      <c r="AP30" s="25"/>
      <c r="AQ30" s="25"/>
      <c r="AR30" s="26">
        <f>AR31+AR32+AR33</f>
        <v>1.065</v>
      </c>
      <c r="AS30" s="25"/>
      <c r="AT30" s="21" t="s">
        <v>404</v>
      </c>
      <c r="AU30" s="25"/>
      <c r="AV30" s="25"/>
      <c r="AW30" s="25"/>
      <c r="AX30" s="25"/>
      <c r="AY30" s="25"/>
      <c r="AZ30" s="25"/>
      <c r="BA30" s="21" t="s">
        <v>404</v>
      </c>
      <c r="BB30" s="25"/>
      <c r="BC30" s="25"/>
      <c r="BD30" s="25"/>
      <c r="BE30" s="25"/>
      <c r="BF30" s="21" t="s">
        <v>404</v>
      </c>
      <c r="BG30" s="25"/>
      <c r="BH30" s="21" t="s">
        <v>404</v>
      </c>
      <c r="BI30" s="25"/>
      <c r="BJ30" s="25"/>
      <c r="BK30" s="25"/>
      <c r="BL30" s="25"/>
      <c r="BM30" s="21" t="s">
        <v>404</v>
      </c>
      <c r="BN30" s="25"/>
      <c r="BO30" s="21" t="s">
        <v>404</v>
      </c>
      <c r="BP30" s="25"/>
      <c r="BQ30" s="25"/>
      <c r="BR30" s="25"/>
      <c r="BS30" s="25"/>
      <c r="BT30" s="21" t="s">
        <v>404</v>
      </c>
      <c r="BU30" s="25"/>
      <c r="BV30" s="21" t="s">
        <v>404</v>
      </c>
      <c r="BW30" s="25"/>
      <c r="BX30" s="25"/>
      <c r="BY30" s="25"/>
      <c r="BZ30" s="25"/>
      <c r="CA30" s="25"/>
      <c r="CB30" s="25"/>
      <c r="CC30" s="25"/>
      <c r="CD30" s="25"/>
    </row>
    <row r="31" spans="1:82" ht="31.5">
      <c r="A31" s="43" t="s">
        <v>363</v>
      </c>
      <c r="B31" s="44" t="s">
        <v>382</v>
      </c>
      <c r="C31" s="25"/>
      <c r="D31" s="25"/>
      <c r="E31" s="25"/>
      <c r="F31" s="25"/>
      <c r="G31" s="25"/>
      <c r="H31" s="25"/>
      <c r="I31" s="27">
        <v>0.085</v>
      </c>
      <c r="J31" s="25"/>
      <c r="K31" s="23" t="s">
        <v>404</v>
      </c>
      <c r="L31" s="25"/>
      <c r="M31" s="25"/>
      <c r="N31" s="25"/>
      <c r="O31" s="25"/>
      <c r="P31" s="25"/>
      <c r="Q31" s="25"/>
      <c r="R31" s="23" t="s">
        <v>404</v>
      </c>
      <c r="S31" s="25"/>
      <c r="T31" s="25"/>
      <c r="U31" s="25"/>
      <c r="V31" s="25"/>
      <c r="W31" s="23" t="s">
        <v>404</v>
      </c>
      <c r="X31" s="25"/>
      <c r="Y31" s="23" t="s">
        <v>404</v>
      </c>
      <c r="Z31" s="25"/>
      <c r="AA31" s="25"/>
      <c r="AB31" s="25"/>
      <c r="AC31" s="25"/>
      <c r="AD31" s="24">
        <f>104701.53/1000000</f>
        <v>0.10470153</v>
      </c>
      <c r="AE31" s="25"/>
      <c r="AF31" s="23" t="s">
        <v>404</v>
      </c>
      <c r="AG31" s="25"/>
      <c r="AH31" s="25"/>
      <c r="AI31" s="25"/>
      <c r="AJ31" s="25"/>
      <c r="AK31" s="23" t="s">
        <v>404</v>
      </c>
      <c r="AL31" s="25"/>
      <c r="AM31" s="23" t="s">
        <v>404</v>
      </c>
      <c r="AN31" s="25"/>
      <c r="AO31" s="25"/>
      <c r="AP31" s="25"/>
      <c r="AQ31" s="25"/>
      <c r="AR31" s="27">
        <v>0.085</v>
      </c>
      <c r="AS31" s="25"/>
      <c r="AT31" s="23" t="s">
        <v>404</v>
      </c>
      <c r="AU31" s="25"/>
      <c r="AV31" s="25"/>
      <c r="AW31" s="25"/>
      <c r="AX31" s="25"/>
      <c r="AY31" s="25"/>
      <c r="AZ31" s="25"/>
      <c r="BA31" s="23" t="s">
        <v>404</v>
      </c>
      <c r="BB31" s="25"/>
      <c r="BC31" s="25"/>
      <c r="BD31" s="25"/>
      <c r="BE31" s="25"/>
      <c r="BF31" s="23" t="s">
        <v>404</v>
      </c>
      <c r="BG31" s="25"/>
      <c r="BH31" s="23" t="s">
        <v>404</v>
      </c>
      <c r="BI31" s="25"/>
      <c r="BJ31" s="25"/>
      <c r="BK31" s="25"/>
      <c r="BL31" s="25"/>
      <c r="BM31" s="23" t="s">
        <v>404</v>
      </c>
      <c r="BN31" s="25"/>
      <c r="BO31" s="23" t="s">
        <v>404</v>
      </c>
      <c r="BP31" s="25"/>
      <c r="BQ31" s="25"/>
      <c r="BR31" s="25"/>
      <c r="BS31" s="25"/>
      <c r="BT31" s="23" t="s">
        <v>404</v>
      </c>
      <c r="BU31" s="25"/>
      <c r="BV31" s="23" t="s">
        <v>404</v>
      </c>
      <c r="BW31" s="25"/>
      <c r="BX31" s="25"/>
      <c r="BY31" s="25"/>
      <c r="BZ31" s="25"/>
      <c r="CA31" s="25"/>
      <c r="CB31" s="25"/>
      <c r="CC31" s="25"/>
      <c r="CD31" s="25"/>
    </row>
    <row r="32" spans="1:82" ht="21">
      <c r="A32" s="43" t="s">
        <v>364</v>
      </c>
      <c r="B32" s="44" t="s">
        <v>383</v>
      </c>
      <c r="C32" s="25"/>
      <c r="D32" s="25"/>
      <c r="E32" s="25"/>
      <c r="F32" s="25"/>
      <c r="G32" s="25"/>
      <c r="H32" s="25"/>
      <c r="I32" s="27">
        <v>0.14</v>
      </c>
      <c r="J32" s="25"/>
      <c r="K32" s="23" t="s">
        <v>404</v>
      </c>
      <c r="L32" s="25"/>
      <c r="M32" s="25"/>
      <c r="N32" s="25"/>
      <c r="O32" s="25"/>
      <c r="P32" s="25"/>
      <c r="Q32" s="25"/>
      <c r="R32" s="23" t="s">
        <v>404</v>
      </c>
      <c r="S32" s="25"/>
      <c r="T32" s="25"/>
      <c r="U32" s="25"/>
      <c r="V32" s="25"/>
      <c r="W32" s="23" t="s">
        <v>404</v>
      </c>
      <c r="X32" s="25"/>
      <c r="Y32" s="23" t="s">
        <v>404</v>
      </c>
      <c r="Z32" s="25"/>
      <c r="AA32" s="25"/>
      <c r="AB32" s="25"/>
      <c r="AC32" s="25"/>
      <c r="AD32" s="24">
        <f>134128.72/1000000</f>
        <v>0.13412872</v>
      </c>
      <c r="AE32" s="25"/>
      <c r="AF32" s="23" t="s">
        <v>404</v>
      </c>
      <c r="AG32" s="25"/>
      <c r="AH32" s="25"/>
      <c r="AI32" s="25"/>
      <c r="AJ32" s="25"/>
      <c r="AK32" s="23" t="s">
        <v>404</v>
      </c>
      <c r="AL32" s="25"/>
      <c r="AM32" s="23" t="s">
        <v>404</v>
      </c>
      <c r="AN32" s="25"/>
      <c r="AO32" s="25"/>
      <c r="AP32" s="25"/>
      <c r="AQ32" s="25"/>
      <c r="AR32" s="27">
        <v>0.14</v>
      </c>
      <c r="AS32" s="25"/>
      <c r="AT32" s="23" t="s">
        <v>404</v>
      </c>
      <c r="AU32" s="25"/>
      <c r="AV32" s="25"/>
      <c r="AW32" s="25"/>
      <c r="AX32" s="25"/>
      <c r="AY32" s="25"/>
      <c r="AZ32" s="25"/>
      <c r="BA32" s="23" t="s">
        <v>404</v>
      </c>
      <c r="BB32" s="25"/>
      <c r="BC32" s="25"/>
      <c r="BD32" s="25"/>
      <c r="BE32" s="25"/>
      <c r="BF32" s="23">
        <v>0.14</v>
      </c>
      <c r="BG32" s="25"/>
      <c r="BH32" s="23" t="s">
        <v>404</v>
      </c>
      <c r="BI32" s="25"/>
      <c r="BJ32" s="25"/>
      <c r="BK32" s="25"/>
      <c r="BL32" s="25"/>
      <c r="BM32" s="23" t="s">
        <v>404</v>
      </c>
      <c r="BN32" s="25"/>
      <c r="BO32" s="23" t="s">
        <v>404</v>
      </c>
      <c r="BP32" s="25"/>
      <c r="BQ32" s="25"/>
      <c r="BR32" s="25"/>
      <c r="BS32" s="25"/>
      <c r="BT32" s="23" t="s">
        <v>404</v>
      </c>
      <c r="BU32" s="25"/>
      <c r="BV32" s="23" t="s">
        <v>404</v>
      </c>
      <c r="BW32" s="25"/>
      <c r="BX32" s="25"/>
      <c r="BY32" s="25"/>
      <c r="BZ32" s="25"/>
      <c r="CA32" s="25"/>
      <c r="CB32" s="25"/>
      <c r="CC32" s="25"/>
      <c r="CD32" s="25"/>
    </row>
    <row r="33" spans="1:82" ht="21">
      <c r="A33" s="43" t="s">
        <v>365</v>
      </c>
      <c r="B33" s="44" t="s">
        <v>384</v>
      </c>
      <c r="C33" s="25"/>
      <c r="D33" s="25"/>
      <c r="E33" s="25"/>
      <c r="F33" s="25"/>
      <c r="G33" s="25"/>
      <c r="H33" s="25"/>
      <c r="I33" s="27">
        <v>0.84</v>
      </c>
      <c r="J33" s="25"/>
      <c r="K33" s="23" t="s">
        <v>404</v>
      </c>
      <c r="L33" s="25"/>
      <c r="M33" s="25"/>
      <c r="N33" s="25"/>
      <c r="O33" s="25"/>
      <c r="P33" s="25"/>
      <c r="Q33" s="25"/>
      <c r="R33" s="23" t="s">
        <v>404</v>
      </c>
      <c r="S33" s="25"/>
      <c r="T33" s="25"/>
      <c r="U33" s="25"/>
      <c r="V33" s="25"/>
      <c r="W33" s="23" t="s">
        <v>404</v>
      </c>
      <c r="X33" s="25"/>
      <c r="Y33" s="23" t="s">
        <v>404</v>
      </c>
      <c r="Z33" s="25"/>
      <c r="AA33" s="25"/>
      <c r="AB33" s="25"/>
      <c r="AC33" s="25"/>
      <c r="AD33" s="24">
        <f>1155899.93/1000000</f>
        <v>1.15589993</v>
      </c>
      <c r="AE33" s="25"/>
      <c r="AF33" s="23" t="s">
        <v>404</v>
      </c>
      <c r="AG33" s="25"/>
      <c r="AH33" s="25"/>
      <c r="AI33" s="25"/>
      <c r="AJ33" s="25"/>
      <c r="AK33" s="23" t="s">
        <v>404</v>
      </c>
      <c r="AL33" s="25"/>
      <c r="AM33" s="23" t="s">
        <v>404</v>
      </c>
      <c r="AN33" s="25"/>
      <c r="AO33" s="25"/>
      <c r="AP33" s="25"/>
      <c r="AQ33" s="25"/>
      <c r="AR33" s="27">
        <v>0.84</v>
      </c>
      <c r="AS33" s="25"/>
      <c r="AT33" s="23" t="s">
        <v>404</v>
      </c>
      <c r="AU33" s="25"/>
      <c r="AV33" s="25"/>
      <c r="AW33" s="25"/>
      <c r="AX33" s="25"/>
      <c r="AY33" s="25"/>
      <c r="AZ33" s="25"/>
      <c r="BA33" s="23" t="s">
        <v>404</v>
      </c>
      <c r="BB33" s="25"/>
      <c r="BC33" s="25"/>
      <c r="BD33" s="25"/>
      <c r="BE33" s="25"/>
      <c r="BF33" s="23" t="s">
        <v>404</v>
      </c>
      <c r="BG33" s="25"/>
      <c r="BH33" s="23" t="s">
        <v>404</v>
      </c>
      <c r="BI33" s="25"/>
      <c r="BJ33" s="25"/>
      <c r="BK33" s="25"/>
      <c r="BL33" s="25"/>
      <c r="BM33" s="23" t="s">
        <v>404</v>
      </c>
      <c r="BN33" s="25"/>
      <c r="BO33" s="23" t="s">
        <v>404</v>
      </c>
      <c r="BP33" s="25"/>
      <c r="BQ33" s="25"/>
      <c r="BR33" s="25"/>
      <c r="BS33" s="25"/>
      <c r="BT33" s="23" t="s">
        <v>404</v>
      </c>
      <c r="BU33" s="25"/>
      <c r="BV33" s="23" t="s">
        <v>404</v>
      </c>
      <c r="BW33" s="25"/>
      <c r="BX33" s="25"/>
      <c r="BY33" s="25"/>
      <c r="BZ33" s="25"/>
      <c r="CA33" s="25"/>
      <c r="CB33" s="25"/>
      <c r="CC33" s="25"/>
      <c r="CD33" s="25"/>
    </row>
    <row r="34" spans="1:82" ht="31.5">
      <c r="A34" s="37" t="s">
        <v>191</v>
      </c>
      <c r="B34" s="38" t="s">
        <v>385</v>
      </c>
      <c r="C34" s="25"/>
      <c r="D34" s="25"/>
      <c r="E34" s="25"/>
      <c r="F34" s="25"/>
      <c r="G34" s="25"/>
      <c r="H34" s="25"/>
      <c r="I34" s="21" t="str">
        <f>I35</f>
        <v>нд</v>
      </c>
      <c r="J34" s="25"/>
      <c r="K34" s="21">
        <v>418</v>
      </c>
      <c r="L34" s="25"/>
      <c r="M34" s="25"/>
      <c r="N34" s="25"/>
      <c r="O34" s="25"/>
      <c r="P34" s="25"/>
      <c r="Q34" s="25"/>
      <c r="R34" s="21">
        <f>R35</f>
        <v>104</v>
      </c>
      <c r="S34" s="25"/>
      <c r="T34" s="25"/>
      <c r="U34" s="25"/>
      <c r="V34" s="25"/>
      <c r="W34" s="21" t="str">
        <f>W35</f>
        <v>нд</v>
      </c>
      <c r="X34" s="25"/>
      <c r="Y34" s="21">
        <f>Y35</f>
        <v>105</v>
      </c>
      <c r="Z34" s="25"/>
      <c r="AA34" s="25"/>
      <c r="AB34" s="25"/>
      <c r="AC34" s="25"/>
      <c r="AD34" s="21">
        <f>AD35</f>
        <v>0.83909025</v>
      </c>
      <c r="AE34" s="25"/>
      <c r="AF34" s="21">
        <f>AF35</f>
        <v>105</v>
      </c>
      <c r="AG34" s="25"/>
      <c r="AH34" s="25"/>
      <c r="AI34" s="25"/>
      <c r="AJ34" s="25"/>
      <c r="AK34" s="21" t="str">
        <f>AK35</f>
        <v>нд</v>
      </c>
      <c r="AL34" s="25"/>
      <c r="AM34" s="21">
        <f>AM35</f>
        <v>104</v>
      </c>
      <c r="AN34" s="25"/>
      <c r="AO34" s="25"/>
      <c r="AP34" s="25"/>
      <c r="AQ34" s="25"/>
      <c r="AR34" s="21" t="str">
        <f>AR35</f>
        <v>нд</v>
      </c>
      <c r="AS34" s="25"/>
      <c r="AT34" s="21">
        <v>210</v>
      </c>
      <c r="AU34" s="25"/>
      <c r="AV34" s="25"/>
      <c r="AW34" s="25"/>
      <c r="AX34" s="25"/>
      <c r="AY34" s="25"/>
      <c r="AZ34" s="25"/>
      <c r="BA34" s="21">
        <f>BA35</f>
        <v>104</v>
      </c>
      <c r="BB34" s="25"/>
      <c r="BC34" s="25"/>
      <c r="BD34" s="25"/>
      <c r="BE34" s="25"/>
      <c r="BF34" s="21" t="str">
        <f>BF35</f>
        <v>нд</v>
      </c>
      <c r="BG34" s="25"/>
      <c r="BH34" s="21">
        <f>BH35</f>
        <v>105</v>
      </c>
      <c r="BI34" s="25"/>
      <c r="BJ34" s="25"/>
      <c r="BK34" s="25"/>
      <c r="BL34" s="25"/>
      <c r="BM34" s="21" t="str">
        <f>BM35</f>
        <v>нд</v>
      </c>
      <c r="BN34" s="25"/>
      <c r="BO34" s="21">
        <f>BO35</f>
        <v>105</v>
      </c>
      <c r="BP34" s="25"/>
      <c r="BQ34" s="25"/>
      <c r="BR34" s="25"/>
      <c r="BS34" s="25"/>
      <c r="BT34" s="21" t="str">
        <f>BT35</f>
        <v>нд</v>
      </c>
      <c r="BU34" s="25"/>
      <c r="BV34" s="21">
        <f>BV35</f>
        <v>104</v>
      </c>
      <c r="BW34" s="25"/>
      <c r="BX34" s="25"/>
      <c r="BY34" s="25"/>
      <c r="BZ34" s="25"/>
      <c r="CA34" s="25"/>
      <c r="CB34" s="25"/>
      <c r="CC34" s="25"/>
      <c r="CD34" s="25"/>
    </row>
    <row r="35" spans="1:82" ht="31.5">
      <c r="A35" s="43" t="s">
        <v>193</v>
      </c>
      <c r="B35" s="46" t="s">
        <v>386</v>
      </c>
      <c r="C35" s="25"/>
      <c r="D35" s="25"/>
      <c r="E35" s="25"/>
      <c r="F35" s="25"/>
      <c r="G35" s="25"/>
      <c r="H35" s="25"/>
      <c r="I35" s="23" t="s">
        <v>404</v>
      </c>
      <c r="J35" s="25"/>
      <c r="K35" s="23">
        <v>418</v>
      </c>
      <c r="L35" s="25"/>
      <c r="M35" s="25"/>
      <c r="N35" s="25"/>
      <c r="O35" s="25"/>
      <c r="P35" s="25"/>
      <c r="Q35" s="25"/>
      <c r="R35" s="23">
        <v>104</v>
      </c>
      <c r="S35" s="25"/>
      <c r="T35" s="25"/>
      <c r="U35" s="25"/>
      <c r="V35" s="25"/>
      <c r="W35" s="23" t="s">
        <v>404</v>
      </c>
      <c r="X35" s="25"/>
      <c r="Y35" s="23">
        <v>105</v>
      </c>
      <c r="Z35" s="25"/>
      <c r="AA35" s="25"/>
      <c r="AB35" s="25"/>
      <c r="AC35" s="25"/>
      <c r="AD35" s="23">
        <v>0.83909025</v>
      </c>
      <c r="AE35" s="25"/>
      <c r="AF35" s="23">
        <v>105</v>
      </c>
      <c r="AG35" s="25"/>
      <c r="AH35" s="25"/>
      <c r="AI35" s="25"/>
      <c r="AJ35" s="25"/>
      <c r="AK35" s="23" t="s">
        <v>404</v>
      </c>
      <c r="AL35" s="25"/>
      <c r="AM35" s="23">
        <v>104</v>
      </c>
      <c r="AN35" s="25"/>
      <c r="AO35" s="25"/>
      <c r="AP35" s="25"/>
      <c r="AQ35" s="25"/>
      <c r="AR35" s="23" t="s">
        <v>404</v>
      </c>
      <c r="AS35" s="25"/>
      <c r="AT35" s="23">
        <v>210</v>
      </c>
      <c r="AU35" s="25"/>
      <c r="AV35" s="25"/>
      <c r="AW35" s="25"/>
      <c r="AX35" s="25"/>
      <c r="AY35" s="25"/>
      <c r="AZ35" s="25"/>
      <c r="BA35" s="23">
        <v>104</v>
      </c>
      <c r="BB35" s="25"/>
      <c r="BC35" s="25"/>
      <c r="BD35" s="25"/>
      <c r="BE35" s="25"/>
      <c r="BF35" s="23" t="s">
        <v>404</v>
      </c>
      <c r="BG35" s="25"/>
      <c r="BH35" s="23">
        <v>105</v>
      </c>
      <c r="BI35" s="25"/>
      <c r="BJ35" s="25"/>
      <c r="BK35" s="25"/>
      <c r="BL35" s="25"/>
      <c r="BM35" s="23" t="s">
        <v>404</v>
      </c>
      <c r="BN35" s="25"/>
      <c r="BO35" s="23">
        <v>105</v>
      </c>
      <c r="BP35" s="25"/>
      <c r="BQ35" s="25"/>
      <c r="BR35" s="25"/>
      <c r="BS35" s="25"/>
      <c r="BT35" s="23" t="s">
        <v>404</v>
      </c>
      <c r="BU35" s="25"/>
      <c r="BV35" s="23">
        <v>104</v>
      </c>
      <c r="BW35" s="25"/>
      <c r="BX35" s="25"/>
      <c r="BY35" s="25"/>
      <c r="BZ35" s="25"/>
      <c r="CA35" s="25"/>
      <c r="CB35" s="25"/>
      <c r="CC35" s="25"/>
      <c r="CD35" s="25"/>
    </row>
    <row r="36" spans="1:82" ht="31.5">
      <c r="A36" s="37" t="s">
        <v>80</v>
      </c>
      <c r="B36" s="42" t="s">
        <v>387</v>
      </c>
      <c r="C36" s="25"/>
      <c r="D36" s="25"/>
      <c r="E36" s="25"/>
      <c r="F36" s="25"/>
      <c r="G36" s="25"/>
      <c r="H36" s="25"/>
      <c r="I36" s="26">
        <f>I37+I38</f>
        <v>1.3719999999999999</v>
      </c>
      <c r="J36" s="25"/>
      <c r="K36" s="21" t="s">
        <v>404</v>
      </c>
      <c r="L36" s="25"/>
      <c r="M36" s="25"/>
      <c r="N36" s="25"/>
      <c r="O36" s="25"/>
      <c r="P36" s="25"/>
      <c r="Q36" s="25"/>
      <c r="R36" s="21" t="s">
        <v>404</v>
      </c>
      <c r="S36" s="25"/>
      <c r="T36" s="25"/>
      <c r="U36" s="25"/>
      <c r="V36" s="25"/>
      <c r="W36" s="26">
        <f>W37+W38</f>
        <v>1.3719999999999999</v>
      </c>
      <c r="X36" s="25"/>
      <c r="Y36" s="21" t="s">
        <v>404</v>
      </c>
      <c r="Z36" s="25"/>
      <c r="AA36" s="25"/>
      <c r="AB36" s="25"/>
      <c r="AC36" s="25"/>
      <c r="AD36" s="21" t="s">
        <v>404</v>
      </c>
      <c r="AE36" s="25"/>
      <c r="AF36" s="21" t="s">
        <v>404</v>
      </c>
      <c r="AG36" s="25"/>
      <c r="AH36" s="25"/>
      <c r="AI36" s="25"/>
      <c r="AJ36" s="25"/>
      <c r="AK36" s="21" t="s">
        <v>404</v>
      </c>
      <c r="AL36" s="25"/>
      <c r="AM36" s="21">
        <f>AM39+AM40</f>
        <v>2</v>
      </c>
      <c r="AN36" s="25"/>
      <c r="AO36" s="25"/>
      <c r="AP36" s="25"/>
      <c r="AQ36" s="25"/>
      <c r="AR36" s="26">
        <f>AR37+AR38</f>
        <v>1.3719999999999999</v>
      </c>
      <c r="AS36" s="25"/>
      <c r="AT36" s="21" t="s">
        <v>404</v>
      </c>
      <c r="AU36" s="25"/>
      <c r="AV36" s="25"/>
      <c r="AW36" s="25"/>
      <c r="AX36" s="25"/>
      <c r="AY36" s="25"/>
      <c r="AZ36" s="25"/>
      <c r="BA36" s="21" t="s">
        <v>404</v>
      </c>
      <c r="BB36" s="25"/>
      <c r="BC36" s="25"/>
      <c r="BD36" s="25"/>
      <c r="BE36" s="25"/>
      <c r="BF36" s="26">
        <f>BF37+BF38</f>
        <v>0</v>
      </c>
      <c r="BG36" s="25"/>
      <c r="BH36" s="21" t="s">
        <v>404</v>
      </c>
      <c r="BI36" s="25"/>
      <c r="BJ36" s="25"/>
      <c r="BK36" s="25"/>
      <c r="BL36" s="25"/>
      <c r="BM36" s="26">
        <f>BM37+BM38</f>
        <v>1.3719999999999999</v>
      </c>
      <c r="BN36" s="25"/>
      <c r="BO36" s="21" t="s">
        <v>404</v>
      </c>
      <c r="BP36" s="25"/>
      <c r="BQ36" s="25"/>
      <c r="BR36" s="25"/>
      <c r="BS36" s="25"/>
      <c r="BT36" s="21" t="s">
        <v>404</v>
      </c>
      <c r="BU36" s="25"/>
      <c r="BV36" s="21">
        <f>BV39+BV40</f>
        <v>2</v>
      </c>
      <c r="BW36" s="25"/>
      <c r="BX36" s="25"/>
      <c r="BY36" s="25"/>
      <c r="BZ36" s="25"/>
      <c r="CA36" s="25"/>
      <c r="CB36" s="25"/>
      <c r="CC36" s="25"/>
      <c r="CD36" s="25"/>
    </row>
    <row r="37" spans="1:82" ht="42">
      <c r="A37" s="43" t="s">
        <v>366</v>
      </c>
      <c r="B37" s="44" t="s">
        <v>388</v>
      </c>
      <c r="C37" s="25"/>
      <c r="D37" s="25"/>
      <c r="E37" s="25"/>
      <c r="F37" s="25"/>
      <c r="G37" s="25"/>
      <c r="H37" s="25"/>
      <c r="I37" s="27">
        <v>0.156</v>
      </c>
      <c r="J37" s="25"/>
      <c r="K37" s="23">
        <v>2</v>
      </c>
      <c r="L37" s="25"/>
      <c r="M37" s="25"/>
      <c r="N37" s="25"/>
      <c r="O37" s="25"/>
      <c r="P37" s="25"/>
      <c r="Q37" s="25"/>
      <c r="R37" s="23" t="s">
        <v>404</v>
      </c>
      <c r="S37" s="25"/>
      <c r="T37" s="25"/>
      <c r="U37" s="25"/>
      <c r="V37" s="25"/>
      <c r="W37" s="27">
        <v>0.156</v>
      </c>
      <c r="X37" s="25"/>
      <c r="Y37" s="23" t="s">
        <v>404</v>
      </c>
      <c r="Z37" s="25"/>
      <c r="AA37" s="25"/>
      <c r="AB37" s="25"/>
      <c r="AC37" s="25"/>
      <c r="AD37" s="23" t="s">
        <v>404</v>
      </c>
      <c r="AE37" s="25"/>
      <c r="AF37" s="23" t="s">
        <v>404</v>
      </c>
      <c r="AG37" s="25"/>
      <c r="AH37" s="25"/>
      <c r="AI37" s="25"/>
      <c r="AJ37" s="25"/>
      <c r="AK37" s="23" t="s">
        <v>404</v>
      </c>
      <c r="AL37" s="25"/>
      <c r="AM37" s="23" t="s">
        <v>404</v>
      </c>
      <c r="AN37" s="25"/>
      <c r="AO37" s="25"/>
      <c r="AP37" s="25"/>
      <c r="AQ37" s="25"/>
      <c r="AR37" s="27">
        <v>0.156</v>
      </c>
      <c r="AS37" s="25"/>
      <c r="AT37" s="23" t="s">
        <v>404</v>
      </c>
      <c r="AU37" s="25"/>
      <c r="AV37" s="25"/>
      <c r="AW37" s="25"/>
      <c r="AX37" s="25"/>
      <c r="AY37" s="25"/>
      <c r="AZ37" s="25"/>
      <c r="BA37" s="23" t="s">
        <v>404</v>
      </c>
      <c r="BB37" s="25"/>
      <c r="BC37" s="25"/>
      <c r="BD37" s="25"/>
      <c r="BE37" s="25"/>
      <c r="BF37" s="27">
        <v>0</v>
      </c>
      <c r="BG37" s="25"/>
      <c r="BH37" s="23" t="s">
        <v>404</v>
      </c>
      <c r="BI37" s="25"/>
      <c r="BJ37" s="25"/>
      <c r="BK37" s="25"/>
      <c r="BL37" s="25"/>
      <c r="BM37" s="27">
        <v>0.156</v>
      </c>
      <c r="BN37" s="25"/>
      <c r="BO37" s="23" t="s">
        <v>404</v>
      </c>
      <c r="BP37" s="25"/>
      <c r="BQ37" s="25"/>
      <c r="BR37" s="25"/>
      <c r="BS37" s="25"/>
      <c r="BT37" s="23" t="s">
        <v>404</v>
      </c>
      <c r="BU37" s="25"/>
      <c r="BV37" s="23" t="s">
        <v>404</v>
      </c>
      <c r="BW37" s="25"/>
      <c r="BX37" s="25"/>
      <c r="BY37" s="25"/>
      <c r="BZ37" s="25"/>
      <c r="CA37" s="25"/>
      <c r="CB37" s="25"/>
      <c r="CC37" s="25"/>
      <c r="CD37" s="25"/>
    </row>
    <row r="38" spans="1:82" ht="31.5">
      <c r="A38" s="43" t="s">
        <v>367</v>
      </c>
      <c r="B38" s="44" t="s">
        <v>389</v>
      </c>
      <c r="C38" s="25"/>
      <c r="D38" s="25"/>
      <c r="E38" s="25"/>
      <c r="F38" s="25"/>
      <c r="G38" s="25"/>
      <c r="H38" s="25"/>
      <c r="I38" s="27">
        <f>0.608+0.608</f>
        <v>1.216</v>
      </c>
      <c r="J38" s="25"/>
      <c r="K38" s="23" t="s">
        <v>404</v>
      </c>
      <c r="L38" s="25"/>
      <c r="M38" s="25"/>
      <c r="N38" s="25"/>
      <c r="O38" s="25"/>
      <c r="P38" s="25"/>
      <c r="Q38" s="25"/>
      <c r="R38" s="23" t="s">
        <v>404</v>
      </c>
      <c r="S38" s="25"/>
      <c r="T38" s="25"/>
      <c r="U38" s="25"/>
      <c r="V38" s="25"/>
      <c r="W38" s="27">
        <f>0.608+0.608</f>
        <v>1.216</v>
      </c>
      <c r="X38" s="25"/>
      <c r="Y38" s="23" t="s">
        <v>404</v>
      </c>
      <c r="Z38" s="25"/>
      <c r="AA38" s="25"/>
      <c r="AB38" s="25"/>
      <c r="AC38" s="25"/>
      <c r="AD38" s="23" t="s">
        <v>404</v>
      </c>
      <c r="AE38" s="25"/>
      <c r="AF38" s="23" t="s">
        <v>404</v>
      </c>
      <c r="AG38" s="25"/>
      <c r="AH38" s="25"/>
      <c r="AI38" s="25"/>
      <c r="AJ38" s="25"/>
      <c r="AK38" s="23" t="s">
        <v>404</v>
      </c>
      <c r="AL38" s="25"/>
      <c r="AM38" s="23" t="s">
        <v>404</v>
      </c>
      <c r="AN38" s="25"/>
      <c r="AO38" s="25"/>
      <c r="AP38" s="25"/>
      <c r="AQ38" s="25"/>
      <c r="AR38" s="27">
        <f>0.608+0.608</f>
        <v>1.216</v>
      </c>
      <c r="AS38" s="25"/>
      <c r="AT38" s="23" t="s">
        <v>404</v>
      </c>
      <c r="AU38" s="25"/>
      <c r="AV38" s="25"/>
      <c r="AW38" s="25"/>
      <c r="AX38" s="25"/>
      <c r="AY38" s="25"/>
      <c r="AZ38" s="25"/>
      <c r="BA38" s="23" t="s">
        <v>404</v>
      </c>
      <c r="BB38" s="25"/>
      <c r="BC38" s="25"/>
      <c r="BD38" s="25"/>
      <c r="BE38" s="25"/>
      <c r="BF38" s="27">
        <v>0</v>
      </c>
      <c r="BG38" s="25"/>
      <c r="BH38" s="23" t="s">
        <v>404</v>
      </c>
      <c r="BI38" s="25"/>
      <c r="BJ38" s="25"/>
      <c r="BK38" s="25"/>
      <c r="BL38" s="25"/>
      <c r="BM38" s="27">
        <f>0.608+0.608</f>
        <v>1.216</v>
      </c>
      <c r="BN38" s="25"/>
      <c r="BO38" s="23" t="s">
        <v>404</v>
      </c>
      <c r="BP38" s="25"/>
      <c r="BQ38" s="25"/>
      <c r="BR38" s="25"/>
      <c r="BS38" s="25"/>
      <c r="BT38" s="23" t="s">
        <v>404</v>
      </c>
      <c r="BU38" s="25"/>
      <c r="BV38" s="23" t="s">
        <v>404</v>
      </c>
      <c r="BW38" s="25"/>
      <c r="BX38" s="25"/>
      <c r="BY38" s="25"/>
      <c r="BZ38" s="25"/>
      <c r="CA38" s="25"/>
      <c r="CB38" s="25"/>
      <c r="CC38" s="25"/>
      <c r="CD38" s="25"/>
    </row>
    <row r="39" spans="1:82" ht="21">
      <c r="A39" s="43" t="s">
        <v>368</v>
      </c>
      <c r="B39" s="46" t="s">
        <v>390</v>
      </c>
      <c r="C39" s="25"/>
      <c r="D39" s="25"/>
      <c r="E39" s="25"/>
      <c r="F39" s="25"/>
      <c r="G39" s="25"/>
      <c r="H39" s="25"/>
      <c r="I39" s="23" t="s">
        <v>404</v>
      </c>
      <c r="J39" s="25"/>
      <c r="K39" s="23">
        <v>1</v>
      </c>
      <c r="L39" s="25"/>
      <c r="M39" s="25"/>
      <c r="N39" s="25"/>
      <c r="O39" s="25"/>
      <c r="P39" s="25"/>
      <c r="Q39" s="25"/>
      <c r="R39" s="23" t="s">
        <v>404</v>
      </c>
      <c r="S39" s="25"/>
      <c r="T39" s="25"/>
      <c r="U39" s="25"/>
      <c r="V39" s="25"/>
      <c r="W39" s="23" t="s">
        <v>404</v>
      </c>
      <c r="X39" s="25"/>
      <c r="Y39" s="23" t="s">
        <v>404</v>
      </c>
      <c r="Z39" s="25"/>
      <c r="AA39" s="25"/>
      <c r="AB39" s="25"/>
      <c r="AC39" s="25"/>
      <c r="AD39" s="23" t="s">
        <v>404</v>
      </c>
      <c r="AE39" s="25"/>
      <c r="AF39" s="23" t="s">
        <v>404</v>
      </c>
      <c r="AG39" s="25"/>
      <c r="AH39" s="25"/>
      <c r="AI39" s="25"/>
      <c r="AJ39" s="25"/>
      <c r="AK39" s="23" t="s">
        <v>404</v>
      </c>
      <c r="AL39" s="25"/>
      <c r="AM39" s="23">
        <v>1</v>
      </c>
      <c r="AN39" s="25"/>
      <c r="AO39" s="25"/>
      <c r="AP39" s="25"/>
      <c r="AQ39" s="25"/>
      <c r="AR39" s="23" t="s">
        <v>404</v>
      </c>
      <c r="AS39" s="25"/>
      <c r="AT39" s="23" t="s">
        <v>404</v>
      </c>
      <c r="AU39" s="25"/>
      <c r="AV39" s="25"/>
      <c r="AW39" s="25"/>
      <c r="AX39" s="25"/>
      <c r="AY39" s="25"/>
      <c r="AZ39" s="25"/>
      <c r="BA39" s="23" t="s">
        <v>404</v>
      </c>
      <c r="BB39" s="25"/>
      <c r="BC39" s="25"/>
      <c r="BD39" s="25"/>
      <c r="BE39" s="25"/>
      <c r="BF39" s="23" t="s">
        <v>404</v>
      </c>
      <c r="BG39" s="25"/>
      <c r="BH39" s="23" t="s">
        <v>404</v>
      </c>
      <c r="BI39" s="25"/>
      <c r="BJ39" s="25"/>
      <c r="BK39" s="25"/>
      <c r="BL39" s="25"/>
      <c r="BM39" s="23" t="s">
        <v>404</v>
      </c>
      <c r="BN39" s="25"/>
      <c r="BO39" s="23" t="s">
        <v>404</v>
      </c>
      <c r="BP39" s="25"/>
      <c r="BQ39" s="25"/>
      <c r="BR39" s="25"/>
      <c r="BS39" s="25"/>
      <c r="BT39" s="23" t="s">
        <v>404</v>
      </c>
      <c r="BU39" s="25"/>
      <c r="BV39" s="23">
        <v>1</v>
      </c>
      <c r="BW39" s="25"/>
      <c r="BX39" s="25"/>
      <c r="BY39" s="25"/>
      <c r="BZ39" s="25"/>
      <c r="CA39" s="25"/>
      <c r="CB39" s="25"/>
      <c r="CC39" s="25"/>
      <c r="CD39" s="25"/>
    </row>
    <row r="40" spans="1:82" ht="31.5">
      <c r="A40" s="43" t="s">
        <v>369</v>
      </c>
      <c r="B40" s="46" t="s">
        <v>391</v>
      </c>
      <c r="C40" s="25"/>
      <c r="D40" s="25"/>
      <c r="E40" s="25"/>
      <c r="F40" s="25"/>
      <c r="G40" s="25"/>
      <c r="H40" s="25"/>
      <c r="I40" s="23" t="s">
        <v>404</v>
      </c>
      <c r="J40" s="25"/>
      <c r="K40" s="23">
        <v>1</v>
      </c>
      <c r="L40" s="25"/>
      <c r="M40" s="25"/>
      <c r="N40" s="25"/>
      <c r="O40" s="25"/>
      <c r="P40" s="25"/>
      <c r="Q40" s="25"/>
      <c r="R40" s="23" t="s">
        <v>404</v>
      </c>
      <c r="S40" s="25"/>
      <c r="T40" s="25"/>
      <c r="U40" s="25"/>
      <c r="V40" s="25"/>
      <c r="W40" s="23" t="s">
        <v>404</v>
      </c>
      <c r="X40" s="25"/>
      <c r="Y40" s="23" t="s">
        <v>404</v>
      </c>
      <c r="Z40" s="25"/>
      <c r="AA40" s="25"/>
      <c r="AB40" s="25"/>
      <c r="AC40" s="25"/>
      <c r="AD40" s="23" t="s">
        <v>404</v>
      </c>
      <c r="AE40" s="25"/>
      <c r="AF40" s="23" t="s">
        <v>404</v>
      </c>
      <c r="AG40" s="25"/>
      <c r="AH40" s="25"/>
      <c r="AI40" s="25"/>
      <c r="AJ40" s="25"/>
      <c r="AK40" s="23" t="s">
        <v>404</v>
      </c>
      <c r="AL40" s="25"/>
      <c r="AM40" s="23">
        <v>1</v>
      </c>
      <c r="AN40" s="25"/>
      <c r="AO40" s="25"/>
      <c r="AP40" s="25"/>
      <c r="AQ40" s="25"/>
      <c r="AR40" s="23" t="s">
        <v>404</v>
      </c>
      <c r="AS40" s="25"/>
      <c r="AT40" s="23" t="s">
        <v>404</v>
      </c>
      <c r="AU40" s="25"/>
      <c r="AV40" s="25"/>
      <c r="AW40" s="25"/>
      <c r="AX40" s="25"/>
      <c r="AY40" s="25"/>
      <c r="AZ40" s="25"/>
      <c r="BA40" s="23" t="s">
        <v>404</v>
      </c>
      <c r="BB40" s="25"/>
      <c r="BC40" s="25"/>
      <c r="BD40" s="25"/>
      <c r="BE40" s="25"/>
      <c r="BF40" s="23" t="s">
        <v>404</v>
      </c>
      <c r="BG40" s="25"/>
      <c r="BH40" s="23" t="s">
        <v>404</v>
      </c>
      <c r="BI40" s="25"/>
      <c r="BJ40" s="25"/>
      <c r="BK40" s="25"/>
      <c r="BL40" s="25"/>
      <c r="BM40" s="23" t="s">
        <v>404</v>
      </c>
      <c r="BN40" s="25"/>
      <c r="BO40" s="23" t="s">
        <v>404</v>
      </c>
      <c r="BP40" s="25"/>
      <c r="BQ40" s="25"/>
      <c r="BR40" s="25"/>
      <c r="BS40" s="25"/>
      <c r="BT40" s="23" t="s">
        <v>404</v>
      </c>
      <c r="BU40" s="25"/>
      <c r="BV40" s="23">
        <v>1</v>
      </c>
      <c r="BW40" s="25"/>
      <c r="BX40" s="25"/>
      <c r="BY40" s="25"/>
      <c r="BZ40" s="25"/>
      <c r="CA40" s="25"/>
      <c r="CB40" s="25"/>
      <c r="CC40" s="25"/>
      <c r="CD40" s="25"/>
    </row>
    <row r="41" spans="1:82" ht="21">
      <c r="A41" s="37" t="s">
        <v>81</v>
      </c>
      <c r="B41" s="42" t="s">
        <v>392</v>
      </c>
      <c r="C41" s="25"/>
      <c r="D41" s="25"/>
      <c r="E41" s="25"/>
      <c r="F41" s="25"/>
      <c r="G41" s="25"/>
      <c r="H41" s="25"/>
      <c r="I41" s="21" t="s">
        <v>404</v>
      </c>
      <c r="J41" s="25"/>
      <c r="K41" s="21">
        <f>K42+K43</f>
        <v>11</v>
      </c>
      <c r="L41" s="25"/>
      <c r="M41" s="25"/>
      <c r="N41" s="25"/>
      <c r="O41" s="25"/>
      <c r="P41" s="25"/>
      <c r="Q41" s="25"/>
      <c r="R41" s="21">
        <f>R42+R43</f>
        <v>11</v>
      </c>
      <c r="S41" s="25"/>
      <c r="T41" s="25"/>
      <c r="U41" s="25"/>
      <c r="V41" s="25"/>
      <c r="W41" s="21" t="s">
        <v>404</v>
      </c>
      <c r="X41" s="25"/>
      <c r="Y41" s="21" t="s">
        <v>404</v>
      </c>
      <c r="Z41" s="25"/>
      <c r="AA41" s="25"/>
      <c r="AB41" s="25"/>
      <c r="AC41" s="25"/>
      <c r="AD41" s="21" t="s">
        <v>404</v>
      </c>
      <c r="AE41" s="25"/>
      <c r="AF41" s="21" t="s">
        <v>404</v>
      </c>
      <c r="AG41" s="25"/>
      <c r="AH41" s="25"/>
      <c r="AI41" s="25"/>
      <c r="AJ41" s="25"/>
      <c r="AK41" s="21" t="s">
        <v>404</v>
      </c>
      <c r="AL41" s="25"/>
      <c r="AM41" s="21" t="s">
        <v>404</v>
      </c>
      <c r="AN41" s="25"/>
      <c r="AO41" s="25"/>
      <c r="AP41" s="25"/>
      <c r="AQ41" s="25"/>
      <c r="AR41" s="21" t="s">
        <v>404</v>
      </c>
      <c r="AS41" s="25"/>
      <c r="AT41" s="21">
        <f>AT42+AT43</f>
        <v>11</v>
      </c>
      <c r="AU41" s="25"/>
      <c r="AV41" s="25"/>
      <c r="AW41" s="25"/>
      <c r="AX41" s="25"/>
      <c r="AY41" s="25"/>
      <c r="AZ41" s="25"/>
      <c r="BA41" s="21">
        <f>BA42+BA43</f>
        <v>11</v>
      </c>
      <c r="BB41" s="25"/>
      <c r="BC41" s="25"/>
      <c r="BD41" s="25"/>
      <c r="BE41" s="25"/>
      <c r="BF41" s="21" t="s">
        <v>404</v>
      </c>
      <c r="BG41" s="25"/>
      <c r="BH41" s="21" t="s">
        <v>404</v>
      </c>
      <c r="BI41" s="25"/>
      <c r="BJ41" s="25"/>
      <c r="BK41" s="25"/>
      <c r="BL41" s="25"/>
      <c r="BM41" s="21" t="s">
        <v>404</v>
      </c>
      <c r="BN41" s="25"/>
      <c r="BO41" s="21" t="s">
        <v>404</v>
      </c>
      <c r="BP41" s="25"/>
      <c r="BQ41" s="25"/>
      <c r="BR41" s="25"/>
      <c r="BS41" s="25"/>
      <c r="BT41" s="21" t="s">
        <v>404</v>
      </c>
      <c r="BU41" s="25"/>
      <c r="BV41" s="21" t="s">
        <v>404</v>
      </c>
      <c r="BW41" s="25"/>
      <c r="BX41" s="25"/>
      <c r="BY41" s="25"/>
      <c r="BZ41" s="25"/>
      <c r="CA41" s="25"/>
      <c r="CB41" s="25"/>
      <c r="CC41" s="25"/>
      <c r="CD41" s="25"/>
    </row>
    <row r="42" spans="1:82" ht="31.5">
      <c r="A42" s="43" t="s">
        <v>370</v>
      </c>
      <c r="B42" s="44" t="s">
        <v>393</v>
      </c>
      <c r="C42" s="25"/>
      <c r="D42" s="25"/>
      <c r="E42" s="25"/>
      <c r="F42" s="25"/>
      <c r="G42" s="25"/>
      <c r="H42" s="25"/>
      <c r="I42" s="23" t="s">
        <v>404</v>
      </c>
      <c r="J42" s="25"/>
      <c r="K42" s="23">
        <v>1</v>
      </c>
      <c r="L42" s="25"/>
      <c r="M42" s="25"/>
      <c r="N42" s="25"/>
      <c r="O42" s="25"/>
      <c r="P42" s="25"/>
      <c r="Q42" s="25"/>
      <c r="R42" s="23">
        <v>1</v>
      </c>
      <c r="S42" s="25"/>
      <c r="T42" s="25"/>
      <c r="U42" s="25"/>
      <c r="V42" s="25"/>
      <c r="W42" s="27" t="s">
        <v>404</v>
      </c>
      <c r="X42" s="25"/>
      <c r="Y42" s="23" t="s">
        <v>404</v>
      </c>
      <c r="Z42" s="25"/>
      <c r="AA42" s="25"/>
      <c r="AB42" s="25"/>
      <c r="AC42" s="25"/>
      <c r="AD42" s="23" t="s">
        <v>404</v>
      </c>
      <c r="AE42" s="25"/>
      <c r="AF42" s="23" t="s">
        <v>404</v>
      </c>
      <c r="AG42" s="25"/>
      <c r="AH42" s="25"/>
      <c r="AI42" s="25"/>
      <c r="AJ42" s="25"/>
      <c r="AK42" s="23" t="s">
        <v>404</v>
      </c>
      <c r="AL42" s="25"/>
      <c r="AM42" s="23" t="s">
        <v>404</v>
      </c>
      <c r="AN42" s="25"/>
      <c r="AO42" s="25"/>
      <c r="AP42" s="25"/>
      <c r="AQ42" s="25"/>
      <c r="AR42" s="23" t="s">
        <v>404</v>
      </c>
      <c r="AS42" s="25"/>
      <c r="AT42" s="23">
        <v>1</v>
      </c>
      <c r="AU42" s="25"/>
      <c r="AV42" s="25"/>
      <c r="AW42" s="25"/>
      <c r="AX42" s="25"/>
      <c r="AY42" s="25"/>
      <c r="AZ42" s="25"/>
      <c r="BA42" s="23">
        <v>1</v>
      </c>
      <c r="BB42" s="25"/>
      <c r="BC42" s="25"/>
      <c r="BD42" s="25"/>
      <c r="BE42" s="25"/>
      <c r="BF42" s="27" t="s">
        <v>404</v>
      </c>
      <c r="BG42" s="25"/>
      <c r="BH42" s="23" t="s">
        <v>404</v>
      </c>
      <c r="BI42" s="25"/>
      <c r="BJ42" s="25"/>
      <c r="BK42" s="25"/>
      <c r="BL42" s="25"/>
      <c r="BM42" s="27" t="s">
        <v>404</v>
      </c>
      <c r="BN42" s="25"/>
      <c r="BO42" s="23" t="s">
        <v>404</v>
      </c>
      <c r="BP42" s="25"/>
      <c r="BQ42" s="25"/>
      <c r="BR42" s="25"/>
      <c r="BS42" s="25"/>
      <c r="BT42" s="23" t="s">
        <v>404</v>
      </c>
      <c r="BU42" s="25"/>
      <c r="BV42" s="23" t="s">
        <v>404</v>
      </c>
      <c r="BW42" s="25"/>
      <c r="BX42" s="25"/>
      <c r="BY42" s="25"/>
      <c r="BZ42" s="25"/>
      <c r="CA42" s="25"/>
      <c r="CB42" s="25"/>
      <c r="CC42" s="25"/>
      <c r="CD42" s="25"/>
    </row>
    <row r="43" spans="1:82" ht="42">
      <c r="A43" s="43" t="s">
        <v>371</v>
      </c>
      <c r="B43" s="44" t="s">
        <v>394</v>
      </c>
      <c r="C43" s="29"/>
      <c r="D43" s="47"/>
      <c r="E43" s="29"/>
      <c r="F43" s="29"/>
      <c r="G43" s="29"/>
      <c r="H43" s="29"/>
      <c r="I43" s="23" t="s">
        <v>404</v>
      </c>
      <c r="J43" s="29"/>
      <c r="K43" s="23">
        <v>10</v>
      </c>
      <c r="L43" s="29"/>
      <c r="M43" s="29"/>
      <c r="N43" s="29"/>
      <c r="O43" s="29"/>
      <c r="P43" s="29"/>
      <c r="Q43" s="29"/>
      <c r="R43" s="23">
        <v>10</v>
      </c>
      <c r="S43" s="29"/>
      <c r="T43" s="29"/>
      <c r="U43" s="29"/>
      <c r="V43" s="29"/>
      <c r="W43" s="23" t="s">
        <v>404</v>
      </c>
      <c r="X43" s="29"/>
      <c r="Y43" s="23" t="s">
        <v>404</v>
      </c>
      <c r="Z43" s="29"/>
      <c r="AA43" s="29"/>
      <c r="AB43" s="29"/>
      <c r="AC43" s="29"/>
      <c r="AD43" s="23" t="s">
        <v>404</v>
      </c>
      <c r="AE43" s="29"/>
      <c r="AF43" s="23" t="s">
        <v>404</v>
      </c>
      <c r="AG43" s="29"/>
      <c r="AH43" s="29"/>
      <c r="AI43" s="29"/>
      <c r="AJ43" s="29"/>
      <c r="AK43" s="23" t="s">
        <v>404</v>
      </c>
      <c r="AL43" s="29"/>
      <c r="AM43" s="23" t="s">
        <v>404</v>
      </c>
      <c r="AN43" s="29"/>
      <c r="AO43" s="29"/>
      <c r="AP43" s="29"/>
      <c r="AQ43" s="29"/>
      <c r="AR43" s="23" t="s">
        <v>404</v>
      </c>
      <c r="AS43" s="29"/>
      <c r="AT43" s="23">
        <v>10</v>
      </c>
      <c r="AU43" s="29"/>
      <c r="AV43" s="29"/>
      <c r="AW43" s="29"/>
      <c r="AX43" s="29"/>
      <c r="AY43" s="29"/>
      <c r="AZ43" s="29"/>
      <c r="BA43" s="23">
        <v>10</v>
      </c>
      <c r="BB43" s="29"/>
      <c r="BC43" s="29"/>
      <c r="BD43" s="29"/>
      <c r="BE43" s="29"/>
      <c r="BF43" s="23" t="s">
        <v>404</v>
      </c>
      <c r="BG43" s="29"/>
      <c r="BH43" s="23" t="s">
        <v>404</v>
      </c>
      <c r="BI43" s="29"/>
      <c r="BJ43" s="29"/>
      <c r="BK43" s="29"/>
      <c r="BL43" s="29"/>
      <c r="BM43" s="23" t="s">
        <v>404</v>
      </c>
      <c r="BN43" s="29"/>
      <c r="BO43" s="23" t="s">
        <v>404</v>
      </c>
      <c r="BP43" s="29"/>
      <c r="BQ43" s="29"/>
      <c r="BR43" s="29"/>
      <c r="BS43" s="29"/>
      <c r="BT43" s="23" t="s">
        <v>404</v>
      </c>
      <c r="BU43" s="29"/>
      <c r="BV43" s="23" t="s">
        <v>404</v>
      </c>
      <c r="BW43" s="29"/>
      <c r="BX43" s="29"/>
      <c r="BY43" s="29"/>
      <c r="BZ43" s="29"/>
      <c r="CA43" s="29"/>
      <c r="CB43" s="29"/>
      <c r="CC43" s="29"/>
      <c r="CD43" s="47"/>
    </row>
    <row r="44" spans="1:82" ht="10.5">
      <c r="A44" s="104" t="s">
        <v>4</v>
      </c>
      <c r="B44" s="105"/>
      <c r="C44" s="106"/>
      <c r="D44" s="47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>
        <f>AF19</f>
        <v>105</v>
      </c>
      <c r="AG44" s="29"/>
      <c r="AH44" s="29"/>
      <c r="AI44" s="29"/>
      <c r="AJ44" s="29"/>
      <c r="AK44" s="29"/>
      <c r="AL44" s="29"/>
      <c r="AM44" s="29">
        <f>AM19</f>
        <v>106</v>
      </c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>
        <f>BV19</f>
        <v>106</v>
      </c>
      <c r="BW44" s="29"/>
      <c r="BX44" s="29"/>
      <c r="BY44" s="29"/>
      <c r="BZ44" s="29"/>
      <c r="CA44" s="29"/>
      <c r="CB44" s="29"/>
      <c r="CC44" s="29"/>
      <c r="CD44" s="47"/>
    </row>
    <row r="45" ht="3" customHeight="1"/>
    <row r="46" ht="10.5">
      <c r="A46" s="12" t="s">
        <v>344</v>
      </c>
    </row>
    <row r="47" ht="10.5">
      <c r="A47" s="12" t="s">
        <v>345</v>
      </c>
    </row>
    <row r="50" spans="1:13" ht="10.5">
      <c r="A50" s="107" t="s">
        <v>411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</row>
  </sheetData>
  <sheetProtection/>
  <mergeCells count="34">
    <mergeCell ref="A44:C44"/>
    <mergeCell ref="AL16:AM16"/>
    <mergeCell ref="AN16:AT16"/>
    <mergeCell ref="AU16:BA16"/>
    <mergeCell ref="BB16:BH16"/>
    <mergeCell ref="BI16:BO16"/>
    <mergeCell ref="Z16:AF16"/>
    <mergeCell ref="BP16:BV16"/>
    <mergeCell ref="AL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O12:AB12"/>
    <mergeCell ref="A14:A17"/>
    <mergeCell ref="B14:B17"/>
    <mergeCell ref="C14:C17"/>
    <mergeCell ref="D14:D17"/>
    <mergeCell ref="E14:AK14"/>
    <mergeCell ref="AG16:AK16"/>
    <mergeCell ref="A50:M50"/>
    <mergeCell ref="CA2:CD2"/>
    <mergeCell ref="A3:AK3"/>
    <mergeCell ref="L4:M4"/>
    <mergeCell ref="N4:O4"/>
    <mergeCell ref="P4:Q4"/>
    <mergeCell ref="L6:Z6"/>
    <mergeCell ref="L7:Z7"/>
    <mergeCell ref="P9:Q9"/>
    <mergeCell ref="O11:AB11"/>
  </mergeCells>
  <printOptions/>
  <pageMargins left="0.24" right="0.18" top="0.29" bottom="0.3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8"/>
  <sheetViews>
    <sheetView zoomScalePageLayoutView="0" workbookViewId="0" topLeftCell="A1">
      <selection activeCell="W10" sqref="W10"/>
    </sheetView>
  </sheetViews>
  <sheetFormatPr defaultColWidth="9.00390625" defaultRowHeight="12.75"/>
  <cols>
    <col min="1" max="1" width="5.75390625" style="12" customWidth="1"/>
    <col min="2" max="2" width="20.125" style="12" customWidth="1"/>
    <col min="3" max="4" width="8.625" style="12" customWidth="1"/>
    <col min="5" max="6" width="2.75390625" style="12" customWidth="1"/>
    <col min="7" max="7" width="4.125" style="12" customWidth="1"/>
    <col min="8" max="8" width="2.75390625" style="12" customWidth="1"/>
    <col min="9" max="9" width="3.25390625" style="12" customWidth="1"/>
    <col min="10" max="13" width="2.75390625" style="12" customWidth="1"/>
    <col min="14" max="14" width="3.25390625" style="12" customWidth="1"/>
    <col min="15" max="15" width="2.75390625" style="12" customWidth="1"/>
    <col min="16" max="16" width="2.125" style="12" customWidth="1"/>
    <col min="17" max="17" width="4.625" style="12" customWidth="1"/>
    <col min="18" max="18" width="2.75390625" style="12" customWidth="1"/>
    <col min="19" max="19" width="3.625" style="12" customWidth="1"/>
    <col min="20" max="21" width="2.75390625" style="12" customWidth="1"/>
    <col min="22" max="22" width="4.125" style="12" customWidth="1"/>
    <col min="23" max="23" width="2.75390625" style="12" customWidth="1"/>
    <col min="24" max="24" width="4.125" style="12" customWidth="1"/>
    <col min="25" max="28" width="2.75390625" style="12" customWidth="1"/>
    <col min="29" max="29" width="3.125" style="12" customWidth="1"/>
    <col min="30" max="31" width="2.75390625" style="12" customWidth="1"/>
    <col min="32" max="32" width="3.625" style="12" customWidth="1"/>
    <col min="33" max="33" width="2.75390625" style="12" customWidth="1"/>
    <col min="34" max="34" width="4.25390625" style="12" customWidth="1"/>
    <col min="35" max="38" width="2.75390625" style="12" customWidth="1"/>
    <col min="39" max="39" width="4.125" style="12" customWidth="1"/>
    <col min="40" max="41" width="2.75390625" style="12" customWidth="1"/>
    <col min="42" max="42" width="4.375" style="12" customWidth="1"/>
    <col min="43" max="43" width="2.75390625" style="12" customWidth="1"/>
    <col min="44" max="44" width="3.75390625" style="12" customWidth="1"/>
    <col min="45" max="46" width="2.75390625" style="12" customWidth="1"/>
    <col min="47" max="47" width="4.375" style="12" customWidth="1"/>
    <col min="48" max="48" width="2.75390625" style="12" customWidth="1"/>
    <col min="49" max="49" width="4.00390625" style="12" customWidth="1"/>
    <col min="50" max="53" width="2.75390625" style="12" customWidth="1"/>
    <col min="54" max="54" width="3.00390625" style="12" customWidth="1"/>
    <col min="55" max="59" width="2.75390625" style="12" customWidth="1"/>
    <col min="60" max="60" width="10.875" style="12" customWidth="1"/>
    <col min="61" max="16384" width="9.125" style="12" customWidth="1"/>
  </cols>
  <sheetData>
    <row r="1" ht="10.5">
      <c r="BH1" s="13" t="s">
        <v>330</v>
      </c>
    </row>
    <row r="2" spans="56:60" ht="21" customHeight="1">
      <c r="BD2" s="120" t="s">
        <v>5</v>
      </c>
      <c r="BE2" s="120"/>
      <c r="BF2" s="120"/>
      <c r="BG2" s="120"/>
      <c r="BH2" s="120"/>
    </row>
    <row r="3" spans="1:60" ht="9.75" customHeight="1">
      <c r="A3" s="121" t="s">
        <v>331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</row>
    <row r="4" spans="21:28" ht="10.5">
      <c r="U4" s="13" t="s">
        <v>28</v>
      </c>
      <c r="V4" s="122" t="s">
        <v>421</v>
      </c>
      <c r="W4" s="122"/>
      <c r="X4" s="121" t="s">
        <v>45</v>
      </c>
      <c r="Y4" s="121"/>
      <c r="Z4" s="122" t="s">
        <v>395</v>
      </c>
      <c r="AA4" s="122"/>
      <c r="AB4" s="12" t="s">
        <v>30</v>
      </c>
    </row>
    <row r="5" ht="9" customHeight="1"/>
    <row r="6" spans="21:39" ht="10.5">
      <c r="U6" s="17" t="s">
        <v>332</v>
      </c>
      <c r="V6" s="123" t="s">
        <v>399</v>
      </c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</row>
    <row r="7" spans="22:39" ht="10.5" customHeight="1">
      <c r="V7" s="114" t="s">
        <v>7</v>
      </c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</row>
    <row r="8" ht="9" customHeight="1"/>
    <row r="9" spans="25:28" ht="10.5">
      <c r="Y9" s="13" t="s">
        <v>8</v>
      </c>
      <c r="Z9" s="122" t="s">
        <v>395</v>
      </c>
      <c r="AA9" s="122"/>
      <c r="AB9" s="12" t="s">
        <v>9</v>
      </c>
    </row>
    <row r="10" ht="9" customHeight="1"/>
    <row r="11" spans="24:44" ht="10.5" customHeight="1">
      <c r="X11" s="13" t="s">
        <v>10</v>
      </c>
      <c r="Y11" s="165" t="s">
        <v>398</v>
      </c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</row>
    <row r="12" spans="25:41" ht="10.5">
      <c r="Y12" s="114" t="s">
        <v>11</v>
      </c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</row>
    <row r="13" spans="5:9" ht="9" customHeight="1">
      <c r="E13" s="15"/>
      <c r="F13" s="15"/>
      <c r="G13" s="15"/>
      <c r="H13" s="15"/>
      <c r="I13" s="15"/>
    </row>
    <row r="14" spans="1:60" ht="15" customHeight="1">
      <c r="A14" s="108" t="s">
        <v>12</v>
      </c>
      <c r="B14" s="108" t="s">
        <v>13</v>
      </c>
      <c r="C14" s="108" t="s">
        <v>14</v>
      </c>
      <c r="D14" s="108" t="s">
        <v>333</v>
      </c>
      <c r="E14" s="137" t="s">
        <v>334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8"/>
      <c r="BC14" s="129" t="s">
        <v>335</v>
      </c>
      <c r="BD14" s="130"/>
      <c r="BE14" s="130"/>
      <c r="BF14" s="130"/>
      <c r="BG14" s="131"/>
      <c r="BH14" s="108" t="s">
        <v>3</v>
      </c>
    </row>
    <row r="15" spans="1:60" ht="15" customHeight="1">
      <c r="A15" s="109"/>
      <c r="B15" s="109"/>
      <c r="C15" s="109"/>
      <c r="D15" s="109"/>
      <c r="E15" s="111" t="s">
        <v>0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2"/>
      <c r="AD15" s="111" t="s">
        <v>1</v>
      </c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2"/>
      <c r="BC15" s="157"/>
      <c r="BD15" s="158"/>
      <c r="BE15" s="158"/>
      <c r="BF15" s="158"/>
      <c r="BG15" s="159"/>
      <c r="BH15" s="109"/>
    </row>
    <row r="16" spans="1:60" ht="15" customHeight="1">
      <c r="A16" s="109"/>
      <c r="B16" s="109"/>
      <c r="C16" s="109"/>
      <c r="D16" s="109"/>
      <c r="E16" s="111" t="s">
        <v>18</v>
      </c>
      <c r="F16" s="115"/>
      <c r="G16" s="115"/>
      <c r="H16" s="115"/>
      <c r="I16" s="112"/>
      <c r="J16" s="111" t="s">
        <v>19</v>
      </c>
      <c r="K16" s="115"/>
      <c r="L16" s="115"/>
      <c r="M16" s="115"/>
      <c r="N16" s="112"/>
      <c r="O16" s="111" t="s">
        <v>20</v>
      </c>
      <c r="P16" s="115"/>
      <c r="Q16" s="115"/>
      <c r="R16" s="115"/>
      <c r="S16" s="112"/>
      <c r="T16" s="111" t="s">
        <v>21</v>
      </c>
      <c r="U16" s="115"/>
      <c r="V16" s="115"/>
      <c r="W16" s="115"/>
      <c r="X16" s="112"/>
      <c r="Y16" s="111" t="s">
        <v>22</v>
      </c>
      <c r="Z16" s="115"/>
      <c r="AA16" s="115"/>
      <c r="AB16" s="115"/>
      <c r="AC16" s="112"/>
      <c r="AD16" s="111" t="s">
        <v>18</v>
      </c>
      <c r="AE16" s="115"/>
      <c r="AF16" s="115"/>
      <c r="AG16" s="115"/>
      <c r="AH16" s="112"/>
      <c r="AI16" s="111" t="s">
        <v>19</v>
      </c>
      <c r="AJ16" s="115"/>
      <c r="AK16" s="115"/>
      <c r="AL16" s="115"/>
      <c r="AM16" s="112"/>
      <c r="AN16" s="111" t="s">
        <v>20</v>
      </c>
      <c r="AO16" s="115"/>
      <c r="AP16" s="115"/>
      <c r="AQ16" s="115"/>
      <c r="AR16" s="112"/>
      <c r="AS16" s="111" t="s">
        <v>21</v>
      </c>
      <c r="AT16" s="115"/>
      <c r="AU16" s="115"/>
      <c r="AV16" s="115"/>
      <c r="AW16" s="112"/>
      <c r="AX16" s="111" t="s">
        <v>22</v>
      </c>
      <c r="AY16" s="115"/>
      <c r="AZ16" s="115"/>
      <c r="BA16" s="115"/>
      <c r="BB16" s="112"/>
      <c r="BC16" s="110"/>
      <c r="BD16" s="132"/>
      <c r="BE16" s="132"/>
      <c r="BF16" s="132"/>
      <c r="BG16" s="133"/>
      <c r="BH16" s="109"/>
    </row>
    <row r="17" spans="1:60" ht="33" customHeight="1">
      <c r="A17" s="109"/>
      <c r="B17" s="109"/>
      <c r="C17" s="109"/>
      <c r="D17" s="109"/>
      <c r="E17" s="49" t="s">
        <v>276</v>
      </c>
      <c r="F17" s="49" t="s">
        <v>277</v>
      </c>
      <c r="G17" s="49" t="s">
        <v>278</v>
      </c>
      <c r="H17" s="49" t="s">
        <v>136</v>
      </c>
      <c r="I17" s="49" t="s">
        <v>279</v>
      </c>
      <c r="J17" s="49" t="s">
        <v>276</v>
      </c>
      <c r="K17" s="49" t="s">
        <v>277</v>
      </c>
      <c r="L17" s="49" t="s">
        <v>278</v>
      </c>
      <c r="M17" s="49" t="s">
        <v>136</v>
      </c>
      <c r="N17" s="49" t="s">
        <v>279</v>
      </c>
      <c r="O17" s="49" t="s">
        <v>276</v>
      </c>
      <c r="P17" s="49" t="s">
        <v>277</v>
      </c>
      <c r="Q17" s="49" t="s">
        <v>278</v>
      </c>
      <c r="R17" s="49" t="s">
        <v>136</v>
      </c>
      <c r="S17" s="49" t="s">
        <v>279</v>
      </c>
      <c r="T17" s="49" t="s">
        <v>276</v>
      </c>
      <c r="U17" s="49" t="s">
        <v>277</v>
      </c>
      <c r="V17" s="49" t="s">
        <v>278</v>
      </c>
      <c r="W17" s="49" t="s">
        <v>136</v>
      </c>
      <c r="X17" s="49" t="s">
        <v>279</v>
      </c>
      <c r="Y17" s="49" t="s">
        <v>276</v>
      </c>
      <c r="Z17" s="49" t="s">
        <v>277</v>
      </c>
      <c r="AA17" s="49" t="s">
        <v>278</v>
      </c>
      <c r="AB17" s="49" t="s">
        <v>136</v>
      </c>
      <c r="AC17" s="49" t="s">
        <v>279</v>
      </c>
      <c r="AD17" s="49" t="s">
        <v>276</v>
      </c>
      <c r="AE17" s="49" t="s">
        <v>277</v>
      </c>
      <c r="AF17" s="49" t="s">
        <v>278</v>
      </c>
      <c r="AG17" s="49" t="s">
        <v>136</v>
      </c>
      <c r="AH17" s="49" t="s">
        <v>279</v>
      </c>
      <c r="AI17" s="49" t="s">
        <v>276</v>
      </c>
      <c r="AJ17" s="49" t="s">
        <v>277</v>
      </c>
      <c r="AK17" s="49" t="s">
        <v>278</v>
      </c>
      <c r="AL17" s="49" t="s">
        <v>136</v>
      </c>
      <c r="AM17" s="49" t="s">
        <v>279</v>
      </c>
      <c r="AN17" s="49" t="s">
        <v>276</v>
      </c>
      <c r="AO17" s="49" t="s">
        <v>277</v>
      </c>
      <c r="AP17" s="49" t="s">
        <v>278</v>
      </c>
      <c r="AQ17" s="49" t="s">
        <v>136</v>
      </c>
      <c r="AR17" s="49" t="s">
        <v>279</v>
      </c>
      <c r="AS17" s="49" t="s">
        <v>276</v>
      </c>
      <c r="AT17" s="49" t="s">
        <v>277</v>
      </c>
      <c r="AU17" s="49" t="s">
        <v>278</v>
      </c>
      <c r="AV17" s="49" t="s">
        <v>136</v>
      </c>
      <c r="AW17" s="49" t="s">
        <v>279</v>
      </c>
      <c r="AX17" s="49" t="s">
        <v>276</v>
      </c>
      <c r="AY17" s="49" t="s">
        <v>277</v>
      </c>
      <c r="AZ17" s="49" t="s">
        <v>278</v>
      </c>
      <c r="BA17" s="49" t="s">
        <v>136</v>
      </c>
      <c r="BB17" s="49" t="s">
        <v>279</v>
      </c>
      <c r="BC17" s="49" t="s">
        <v>276</v>
      </c>
      <c r="BD17" s="49" t="s">
        <v>277</v>
      </c>
      <c r="BE17" s="49" t="s">
        <v>278</v>
      </c>
      <c r="BF17" s="49" t="s">
        <v>136</v>
      </c>
      <c r="BG17" s="49" t="s">
        <v>279</v>
      </c>
      <c r="BH17" s="109"/>
    </row>
    <row r="18" spans="1:60" ht="10.5">
      <c r="A18" s="25">
        <v>1</v>
      </c>
      <c r="B18" s="25">
        <v>2</v>
      </c>
      <c r="C18" s="25">
        <v>3</v>
      </c>
      <c r="D18" s="25">
        <v>4</v>
      </c>
      <c r="E18" s="25" t="s">
        <v>101</v>
      </c>
      <c r="F18" s="25" t="s">
        <v>105</v>
      </c>
      <c r="G18" s="25" t="s">
        <v>106</v>
      </c>
      <c r="H18" s="25" t="s">
        <v>107</v>
      </c>
      <c r="I18" s="25" t="s">
        <v>108</v>
      </c>
      <c r="J18" s="25" t="s">
        <v>102</v>
      </c>
      <c r="K18" s="25" t="s">
        <v>103</v>
      </c>
      <c r="L18" s="25" t="s">
        <v>104</v>
      </c>
      <c r="M18" s="25" t="s">
        <v>280</v>
      </c>
      <c r="N18" s="25" t="s">
        <v>281</v>
      </c>
      <c r="O18" s="25" t="s">
        <v>284</v>
      </c>
      <c r="P18" s="25" t="s">
        <v>285</v>
      </c>
      <c r="Q18" s="25" t="s">
        <v>286</v>
      </c>
      <c r="R18" s="25" t="s">
        <v>287</v>
      </c>
      <c r="S18" s="25" t="s">
        <v>288</v>
      </c>
      <c r="T18" s="25" t="s">
        <v>291</v>
      </c>
      <c r="U18" s="25" t="s">
        <v>292</v>
      </c>
      <c r="V18" s="25" t="s">
        <v>293</v>
      </c>
      <c r="W18" s="25" t="s">
        <v>294</v>
      </c>
      <c r="X18" s="25" t="s">
        <v>295</v>
      </c>
      <c r="Y18" s="25" t="s">
        <v>298</v>
      </c>
      <c r="Z18" s="25" t="s">
        <v>299</v>
      </c>
      <c r="AA18" s="25" t="s">
        <v>300</v>
      </c>
      <c r="AB18" s="25" t="s">
        <v>301</v>
      </c>
      <c r="AC18" s="25" t="s">
        <v>302</v>
      </c>
      <c r="AD18" s="25" t="s">
        <v>111</v>
      </c>
      <c r="AE18" s="25" t="s">
        <v>115</v>
      </c>
      <c r="AF18" s="25" t="s">
        <v>116</v>
      </c>
      <c r="AG18" s="25" t="s">
        <v>117</v>
      </c>
      <c r="AH18" s="25" t="s">
        <v>118</v>
      </c>
      <c r="AI18" s="25" t="s">
        <v>112</v>
      </c>
      <c r="AJ18" s="25" t="s">
        <v>113</v>
      </c>
      <c r="AK18" s="25" t="s">
        <v>114</v>
      </c>
      <c r="AL18" s="25" t="s">
        <v>305</v>
      </c>
      <c r="AM18" s="25" t="s">
        <v>306</v>
      </c>
      <c r="AN18" s="25" t="s">
        <v>309</v>
      </c>
      <c r="AO18" s="25" t="s">
        <v>310</v>
      </c>
      <c r="AP18" s="25" t="s">
        <v>311</v>
      </c>
      <c r="AQ18" s="25" t="s">
        <v>312</v>
      </c>
      <c r="AR18" s="25" t="s">
        <v>313</v>
      </c>
      <c r="AS18" s="25" t="s">
        <v>316</v>
      </c>
      <c r="AT18" s="25" t="s">
        <v>317</v>
      </c>
      <c r="AU18" s="25" t="s">
        <v>318</v>
      </c>
      <c r="AV18" s="25" t="s">
        <v>319</v>
      </c>
      <c r="AW18" s="25" t="s">
        <v>320</v>
      </c>
      <c r="AX18" s="25" t="s">
        <v>323</v>
      </c>
      <c r="AY18" s="25" t="s">
        <v>324</v>
      </c>
      <c r="AZ18" s="25" t="s">
        <v>325</v>
      </c>
      <c r="BA18" s="25" t="s">
        <v>326</v>
      </c>
      <c r="BB18" s="25" t="s">
        <v>327</v>
      </c>
      <c r="BC18" s="25" t="s">
        <v>121</v>
      </c>
      <c r="BD18" s="25" t="s">
        <v>122</v>
      </c>
      <c r="BE18" s="25" t="s">
        <v>123</v>
      </c>
      <c r="BF18" s="25" t="s">
        <v>124</v>
      </c>
      <c r="BG18" s="25" t="s">
        <v>125</v>
      </c>
      <c r="BH18" s="25">
        <v>8</v>
      </c>
    </row>
    <row r="19" spans="1:60" ht="94.5">
      <c r="A19" s="37" t="s">
        <v>354</v>
      </c>
      <c r="B19" s="38" t="s">
        <v>4</v>
      </c>
      <c r="C19" s="25"/>
      <c r="D19" s="25"/>
      <c r="E19" s="90"/>
      <c r="F19" s="90"/>
      <c r="G19" s="91">
        <v>2.437</v>
      </c>
      <c r="H19" s="90"/>
      <c r="I19" s="92">
        <v>431</v>
      </c>
      <c r="J19" s="90"/>
      <c r="K19" s="90"/>
      <c r="L19" s="90"/>
      <c r="M19" s="90"/>
      <c r="N19" s="92">
        <f>N21+N25</f>
        <v>115</v>
      </c>
      <c r="O19" s="90"/>
      <c r="P19" s="90"/>
      <c r="Q19" s="26">
        <v>0.14</v>
      </c>
      <c r="R19" s="90"/>
      <c r="S19" s="21">
        <f>S21</f>
        <v>105</v>
      </c>
      <c r="T19" s="90"/>
      <c r="U19" s="90"/>
      <c r="V19" s="26">
        <f>V23</f>
        <v>1.3719999999999999</v>
      </c>
      <c r="W19" s="90"/>
      <c r="X19" s="21">
        <f>X21</f>
        <v>105</v>
      </c>
      <c r="Y19" s="90"/>
      <c r="Z19" s="90"/>
      <c r="AA19" s="21" t="s">
        <v>404</v>
      </c>
      <c r="AB19" s="25"/>
      <c r="AC19" s="21">
        <f>AC21+AC23</f>
        <v>106</v>
      </c>
      <c r="AD19" s="90"/>
      <c r="AE19" s="90"/>
      <c r="AF19" s="32">
        <v>0.14</v>
      </c>
      <c r="AG19" s="25"/>
      <c r="AH19" s="103">
        <v>231</v>
      </c>
      <c r="AI19" s="25"/>
      <c r="AJ19" s="25"/>
      <c r="AK19" s="25"/>
      <c r="AL19" s="25"/>
      <c r="AM19" s="32">
        <f>AM35+AM41</f>
        <v>115</v>
      </c>
      <c r="AN19" s="90"/>
      <c r="AO19" s="90"/>
      <c r="AP19" s="91">
        <v>0.14</v>
      </c>
      <c r="AQ19" s="90"/>
      <c r="AR19" s="92">
        <f>AR21</f>
        <v>105</v>
      </c>
      <c r="AS19" s="90"/>
      <c r="AT19" s="90"/>
      <c r="AU19" s="26">
        <f>AU23</f>
        <v>1.3719999999999999</v>
      </c>
      <c r="AV19" s="90"/>
      <c r="AW19" s="21">
        <f>AW21</f>
        <v>105</v>
      </c>
      <c r="AX19" s="90"/>
      <c r="AY19" s="90"/>
      <c r="AZ19" s="21" t="s">
        <v>404</v>
      </c>
      <c r="BA19" s="25"/>
      <c r="BB19" s="21">
        <f>BB21+BB23</f>
        <v>106</v>
      </c>
      <c r="BC19" s="90"/>
      <c r="BD19" s="90"/>
      <c r="BE19" s="90"/>
      <c r="BF19" s="90"/>
      <c r="BG19" s="90"/>
      <c r="BH19" s="61" t="s">
        <v>413</v>
      </c>
    </row>
    <row r="20" spans="1:60" ht="21">
      <c r="A20" s="37" t="s">
        <v>355</v>
      </c>
      <c r="B20" s="38" t="s">
        <v>372</v>
      </c>
      <c r="C20" s="25"/>
      <c r="D20" s="25"/>
      <c r="E20" s="90"/>
      <c r="F20" s="90"/>
      <c r="G20" s="92" t="s">
        <v>404</v>
      </c>
      <c r="H20" s="90"/>
      <c r="I20" s="92" t="s">
        <v>404</v>
      </c>
      <c r="J20" s="90"/>
      <c r="K20" s="90"/>
      <c r="L20" s="90"/>
      <c r="M20" s="90"/>
      <c r="N20" s="92" t="s">
        <v>404</v>
      </c>
      <c r="O20" s="90"/>
      <c r="P20" s="90"/>
      <c r="Q20" s="21" t="s">
        <v>404</v>
      </c>
      <c r="R20" s="90"/>
      <c r="S20" s="21" t="s">
        <v>404</v>
      </c>
      <c r="T20" s="90"/>
      <c r="U20" s="90"/>
      <c r="V20" s="21" t="s">
        <v>404</v>
      </c>
      <c r="W20" s="90"/>
      <c r="X20" s="21" t="s">
        <v>404</v>
      </c>
      <c r="Y20" s="90"/>
      <c r="Z20" s="90"/>
      <c r="AA20" s="21" t="s">
        <v>404</v>
      </c>
      <c r="AB20" s="25"/>
      <c r="AC20" s="21" t="s">
        <v>404</v>
      </c>
      <c r="AD20" s="90"/>
      <c r="AE20" s="90"/>
      <c r="AF20" s="25"/>
      <c r="AG20" s="25"/>
      <c r="AH20" s="32"/>
      <c r="AI20" s="25"/>
      <c r="AJ20" s="25"/>
      <c r="AK20" s="25"/>
      <c r="AL20" s="25"/>
      <c r="AM20" s="32"/>
      <c r="AN20" s="90"/>
      <c r="AO20" s="90"/>
      <c r="AP20" s="92" t="s">
        <v>404</v>
      </c>
      <c r="AQ20" s="90"/>
      <c r="AR20" s="92" t="s">
        <v>404</v>
      </c>
      <c r="AS20" s="90"/>
      <c r="AT20" s="90"/>
      <c r="AU20" s="21" t="s">
        <v>404</v>
      </c>
      <c r="AV20" s="90"/>
      <c r="AW20" s="21" t="s">
        <v>404</v>
      </c>
      <c r="AX20" s="90"/>
      <c r="AY20" s="90"/>
      <c r="AZ20" s="21" t="s">
        <v>404</v>
      </c>
      <c r="BA20" s="25"/>
      <c r="BB20" s="21" t="s">
        <v>404</v>
      </c>
      <c r="BC20" s="90"/>
      <c r="BD20" s="90"/>
      <c r="BE20" s="90"/>
      <c r="BF20" s="90"/>
      <c r="BG20" s="90"/>
      <c r="BH20" s="25"/>
    </row>
    <row r="21" spans="1:60" ht="31.5">
      <c r="A21" s="37" t="s">
        <v>356</v>
      </c>
      <c r="B21" s="38" t="s">
        <v>373</v>
      </c>
      <c r="C21" s="25"/>
      <c r="D21" s="25"/>
      <c r="E21" s="90"/>
      <c r="F21" s="90"/>
      <c r="G21" s="92">
        <f>G28</f>
        <v>1.065</v>
      </c>
      <c r="H21" s="90"/>
      <c r="I21" s="92">
        <v>418</v>
      </c>
      <c r="J21" s="90"/>
      <c r="K21" s="90"/>
      <c r="L21" s="90"/>
      <c r="M21" s="90"/>
      <c r="N21" s="92">
        <f>N28</f>
        <v>104</v>
      </c>
      <c r="O21" s="90"/>
      <c r="P21" s="90"/>
      <c r="Q21" s="21" t="s">
        <v>404</v>
      </c>
      <c r="R21" s="90"/>
      <c r="S21" s="21">
        <f>S28</f>
        <v>105</v>
      </c>
      <c r="T21" s="90"/>
      <c r="U21" s="90"/>
      <c r="V21" s="21" t="s">
        <v>404</v>
      </c>
      <c r="W21" s="90"/>
      <c r="X21" s="21">
        <f>X28</f>
        <v>105</v>
      </c>
      <c r="Y21" s="90"/>
      <c r="Z21" s="90"/>
      <c r="AA21" s="21" t="s">
        <v>404</v>
      </c>
      <c r="AB21" s="25"/>
      <c r="AC21" s="21">
        <f>AC28</f>
        <v>104</v>
      </c>
      <c r="AD21" s="90"/>
      <c r="AE21" s="90"/>
      <c r="AF21" s="25"/>
      <c r="AG21" s="25"/>
      <c r="AH21" s="32">
        <v>220</v>
      </c>
      <c r="AI21" s="25"/>
      <c r="AJ21" s="25"/>
      <c r="AK21" s="25"/>
      <c r="AL21" s="25"/>
      <c r="AM21" s="32">
        <v>115</v>
      </c>
      <c r="AN21" s="90"/>
      <c r="AO21" s="90"/>
      <c r="AP21" s="92" t="s">
        <v>404</v>
      </c>
      <c r="AQ21" s="90"/>
      <c r="AR21" s="92">
        <f>AR28</f>
        <v>105</v>
      </c>
      <c r="AS21" s="90"/>
      <c r="AT21" s="90"/>
      <c r="AU21" s="21" t="s">
        <v>404</v>
      </c>
      <c r="AV21" s="90"/>
      <c r="AW21" s="21">
        <f>AW28</f>
        <v>105</v>
      </c>
      <c r="AX21" s="90"/>
      <c r="AY21" s="90"/>
      <c r="AZ21" s="21" t="s">
        <v>404</v>
      </c>
      <c r="BA21" s="25"/>
      <c r="BB21" s="21">
        <f>BB28</f>
        <v>104</v>
      </c>
      <c r="BC21" s="90"/>
      <c r="BD21" s="90"/>
      <c r="BE21" s="90"/>
      <c r="BF21" s="90"/>
      <c r="BG21" s="90"/>
      <c r="BH21" s="25"/>
    </row>
    <row r="22" spans="1:60" ht="63">
      <c r="A22" s="37" t="s">
        <v>357</v>
      </c>
      <c r="B22" s="38" t="s">
        <v>374</v>
      </c>
      <c r="C22" s="25"/>
      <c r="D22" s="25"/>
      <c r="E22" s="90"/>
      <c r="F22" s="90"/>
      <c r="G22" s="92" t="s">
        <v>404</v>
      </c>
      <c r="H22" s="90"/>
      <c r="I22" s="92" t="s">
        <v>404</v>
      </c>
      <c r="J22" s="90"/>
      <c r="K22" s="90"/>
      <c r="L22" s="90"/>
      <c r="M22" s="90"/>
      <c r="N22" s="92" t="s">
        <v>404</v>
      </c>
      <c r="O22" s="90"/>
      <c r="P22" s="90"/>
      <c r="Q22" s="21" t="s">
        <v>404</v>
      </c>
      <c r="R22" s="90"/>
      <c r="S22" s="21" t="s">
        <v>404</v>
      </c>
      <c r="T22" s="90"/>
      <c r="U22" s="90"/>
      <c r="V22" s="21" t="s">
        <v>404</v>
      </c>
      <c r="W22" s="90"/>
      <c r="X22" s="21" t="s">
        <v>404</v>
      </c>
      <c r="Y22" s="90"/>
      <c r="Z22" s="90"/>
      <c r="AA22" s="21" t="s">
        <v>404</v>
      </c>
      <c r="AB22" s="25"/>
      <c r="AC22" s="21" t="s">
        <v>404</v>
      </c>
      <c r="AD22" s="90"/>
      <c r="AE22" s="90"/>
      <c r="AF22" s="25"/>
      <c r="AG22" s="25"/>
      <c r="AH22" s="32"/>
      <c r="AI22" s="25"/>
      <c r="AJ22" s="25"/>
      <c r="AK22" s="25"/>
      <c r="AL22" s="25"/>
      <c r="AM22" s="32"/>
      <c r="AN22" s="90"/>
      <c r="AO22" s="90"/>
      <c r="AP22" s="92" t="s">
        <v>404</v>
      </c>
      <c r="AQ22" s="90"/>
      <c r="AR22" s="92" t="s">
        <v>404</v>
      </c>
      <c r="AS22" s="90"/>
      <c r="AT22" s="90"/>
      <c r="AU22" s="21" t="s">
        <v>404</v>
      </c>
      <c r="AV22" s="90"/>
      <c r="AW22" s="21" t="s">
        <v>404</v>
      </c>
      <c r="AX22" s="90"/>
      <c r="AY22" s="90"/>
      <c r="AZ22" s="21" t="s">
        <v>404</v>
      </c>
      <c r="BA22" s="25"/>
      <c r="BB22" s="21" t="s">
        <v>404</v>
      </c>
      <c r="BC22" s="90"/>
      <c r="BD22" s="90"/>
      <c r="BE22" s="90"/>
      <c r="BF22" s="90"/>
      <c r="BG22" s="90"/>
      <c r="BH22" s="25"/>
    </row>
    <row r="23" spans="1:60" ht="31.5">
      <c r="A23" s="37" t="s">
        <v>358</v>
      </c>
      <c r="B23" s="38" t="s">
        <v>375</v>
      </c>
      <c r="C23" s="25"/>
      <c r="D23" s="25"/>
      <c r="E23" s="90"/>
      <c r="F23" s="90"/>
      <c r="G23" s="91">
        <f>G36</f>
        <v>1.3719999999999999</v>
      </c>
      <c r="H23" s="90"/>
      <c r="I23" s="92">
        <v>2</v>
      </c>
      <c r="J23" s="90"/>
      <c r="K23" s="90"/>
      <c r="L23" s="90"/>
      <c r="M23" s="90"/>
      <c r="N23" s="92" t="s">
        <v>404</v>
      </c>
      <c r="O23" s="90"/>
      <c r="P23" s="90"/>
      <c r="Q23" s="26">
        <f>Q36</f>
        <v>0</v>
      </c>
      <c r="R23" s="90"/>
      <c r="S23" s="21" t="s">
        <v>404</v>
      </c>
      <c r="T23" s="90"/>
      <c r="U23" s="90"/>
      <c r="V23" s="26">
        <f>V36</f>
        <v>1.3719999999999999</v>
      </c>
      <c r="W23" s="90"/>
      <c r="X23" s="21" t="s">
        <v>404</v>
      </c>
      <c r="Y23" s="90"/>
      <c r="Z23" s="90"/>
      <c r="AA23" s="21" t="s">
        <v>404</v>
      </c>
      <c r="AB23" s="25"/>
      <c r="AC23" s="21">
        <f>AC36</f>
        <v>2</v>
      </c>
      <c r="AD23" s="90"/>
      <c r="AE23" s="90"/>
      <c r="AF23" s="32">
        <v>0</v>
      </c>
      <c r="AG23" s="25"/>
      <c r="AH23" s="32"/>
      <c r="AI23" s="25"/>
      <c r="AJ23" s="25"/>
      <c r="AK23" s="25"/>
      <c r="AL23" s="25"/>
      <c r="AM23" s="32"/>
      <c r="AN23" s="90"/>
      <c r="AO23" s="90"/>
      <c r="AP23" s="91">
        <f>AP36</f>
        <v>0</v>
      </c>
      <c r="AQ23" s="90"/>
      <c r="AR23" s="92" t="s">
        <v>404</v>
      </c>
      <c r="AS23" s="90"/>
      <c r="AT23" s="90"/>
      <c r="AU23" s="26">
        <f>AU36</f>
        <v>1.3719999999999999</v>
      </c>
      <c r="AV23" s="90"/>
      <c r="AW23" s="21" t="s">
        <v>404</v>
      </c>
      <c r="AX23" s="90"/>
      <c r="AY23" s="90"/>
      <c r="AZ23" s="21" t="s">
        <v>404</v>
      </c>
      <c r="BA23" s="25"/>
      <c r="BB23" s="21">
        <f>BB36</f>
        <v>2</v>
      </c>
      <c r="BC23" s="90"/>
      <c r="BD23" s="90"/>
      <c r="BE23" s="90"/>
      <c r="BF23" s="90"/>
      <c r="BG23" s="90"/>
      <c r="BH23" s="25"/>
    </row>
    <row r="24" spans="1:60" ht="42">
      <c r="A24" s="37" t="s">
        <v>359</v>
      </c>
      <c r="B24" s="38" t="s">
        <v>376</v>
      </c>
      <c r="C24" s="25"/>
      <c r="D24" s="25"/>
      <c r="E24" s="90"/>
      <c r="F24" s="90"/>
      <c r="G24" s="92" t="s">
        <v>404</v>
      </c>
      <c r="H24" s="90"/>
      <c r="I24" s="92" t="s">
        <v>404</v>
      </c>
      <c r="J24" s="90"/>
      <c r="K24" s="90"/>
      <c r="L24" s="90"/>
      <c r="M24" s="90"/>
      <c r="N24" s="92" t="s">
        <v>404</v>
      </c>
      <c r="O24" s="90"/>
      <c r="P24" s="90"/>
      <c r="Q24" s="21" t="s">
        <v>404</v>
      </c>
      <c r="R24" s="90"/>
      <c r="S24" s="21" t="s">
        <v>404</v>
      </c>
      <c r="T24" s="90"/>
      <c r="U24" s="90"/>
      <c r="V24" s="21" t="s">
        <v>404</v>
      </c>
      <c r="W24" s="90"/>
      <c r="X24" s="21" t="s">
        <v>404</v>
      </c>
      <c r="Y24" s="90"/>
      <c r="Z24" s="90"/>
      <c r="AA24" s="21" t="s">
        <v>404</v>
      </c>
      <c r="AB24" s="25"/>
      <c r="AC24" s="21" t="s">
        <v>404</v>
      </c>
      <c r="AD24" s="90"/>
      <c r="AE24" s="90"/>
      <c r="AF24" s="25"/>
      <c r="AG24" s="25"/>
      <c r="AH24" s="32"/>
      <c r="AI24" s="25"/>
      <c r="AJ24" s="25"/>
      <c r="AK24" s="25"/>
      <c r="AL24" s="25"/>
      <c r="AM24" s="32"/>
      <c r="AN24" s="90"/>
      <c r="AO24" s="90"/>
      <c r="AP24" s="92" t="s">
        <v>404</v>
      </c>
      <c r="AQ24" s="90"/>
      <c r="AR24" s="92" t="s">
        <v>404</v>
      </c>
      <c r="AS24" s="90"/>
      <c r="AT24" s="90"/>
      <c r="AU24" s="21" t="s">
        <v>404</v>
      </c>
      <c r="AV24" s="90"/>
      <c r="AW24" s="21" t="s">
        <v>404</v>
      </c>
      <c r="AX24" s="90"/>
      <c r="AY24" s="90"/>
      <c r="AZ24" s="21" t="s">
        <v>404</v>
      </c>
      <c r="BA24" s="25"/>
      <c r="BB24" s="21" t="s">
        <v>404</v>
      </c>
      <c r="BC24" s="90"/>
      <c r="BD24" s="90"/>
      <c r="BE24" s="90"/>
      <c r="BF24" s="90"/>
      <c r="BG24" s="90"/>
      <c r="BH24" s="25"/>
    </row>
    <row r="25" spans="1:60" ht="21">
      <c r="A25" s="37" t="s">
        <v>360</v>
      </c>
      <c r="B25" s="38" t="s">
        <v>377</v>
      </c>
      <c r="C25" s="25"/>
      <c r="D25" s="25"/>
      <c r="E25" s="90"/>
      <c r="F25" s="90"/>
      <c r="G25" s="92" t="s">
        <v>404</v>
      </c>
      <c r="H25" s="90"/>
      <c r="I25" s="92">
        <f>I41</f>
        <v>11</v>
      </c>
      <c r="J25" s="90"/>
      <c r="K25" s="90"/>
      <c r="L25" s="90"/>
      <c r="M25" s="90"/>
      <c r="N25" s="92">
        <f>N41</f>
        <v>11</v>
      </c>
      <c r="O25" s="90"/>
      <c r="P25" s="90"/>
      <c r="Q25" s="21" t="s">
        <v>404</v>
      </c>
      <c r="R25" s="90"/>
      <c r="S25" s="21" t="s">
        <v>404</v>
      </c>
      <c r="T25" s="90"/>
      <c r="U25" s="90"/>
      <c r="V25" s="21" t="s">
        <v>404</v>
      </c>
      <c r="W25" s="90"/>
      <c r="X25" s="21" t="s">
        <v>404</v>
      </c>
      <c r="Y25" s="90"/>
      <c r="Z25" s="90"/>
      <c r="AA25" s="21" t="s">
        <v>404</v>
      </c>
      <c r="AB25" s="25"/>
      <c r="AC25" s="21" t="s">
        <v>404</v>
      </c>
      <c r="AD25" s="90"/>
      <c r="AE25" s="90"/>
      <c r="AF25" s="25"/>
      <c r="AG25" s="25"/>
      <c r="AH25" s="32"/>
      <c r="AI25" s="25"/>
      <c r="AJ25" s="25"/>
      <c r="AK25" s="25"/>
      <c r="AL25" s="25"/>
      <c r="AM25" s="32"/>
      <c r="AN25" s="90"/>
      <c r="AO25" s="90"/>
      <c r="AP25" s="92" t="s">
        <v>404</v>
      </c>
      <c r="AQ25" s="90"/>
      <c r="AR25" s="92" t="s">
        <v>404</v>
      </c>
      <c r="AS25" s="90"/>
      <c r="AT25" s="90"/>
      <c r="AU25" s="21" t="s">
        <v>404</v>
      </c>
      <c r="AV25" s="90"/>
      <c r="AW25" s="21" t="s">
        <v>404</v>
      </c>
      <c r="AX25" s="90"/>
      <c r="AY25" s="90"/>
      <c r="AZ25" s="21" t="s">
        <v>404</v>
      </c>
      <c r="BA25" s="25"/>
      <c r="BB25" s="21" t="s">
        <v>404</v>
      </c>
      <c r="BC25" s="90"/>
      <c r="BD25" s="90"/>
      <c r="BE25" s="90"/>
      <c r="BF25" s="90"/>
      <c r="BG25" s="90"/>
      <c r="BH25" s="25"/>
    </row>
    <row r="26" spans="1:60" ht="10.5">
      <c r="A26" s="53"/>
      <c r="B26" s="54"/>
      <c r="C26" s="25"/>
      <c r="D26" s="25"/>
      <c r="E26" s="90"/>
      <c r="F26" s="90"/>
      <c r="G26" s="93"/>
      <c r="H26" s="90"/>
      <c r="I26" s="93"/>
      <c r="J26" s="90"/>
      <c r="K26" s="90"/>
      <c r="L26" s="90"/>
      <c r="M26" s="90"/>
      <c r="N26" s="93"/>
      <c r="O26" s="90"/>
      <c r="P26" s="90"/>
      <c r="Q26" s="30"/>
      <c r="R26" s="90"/>
      <c r="S26" s="22"/>
      <c r="T26" s="90"/>
      <c r="U26" s="90"/>
      <c r="V26" s="30"/>
      <c r="W26" s="90"/>
      <c r="X26" s="22"/>
      <c r="Y26" s="90"/>
      <c r="Z26" s="90"/>
      <c r="AA26" s="22"/>
      <c r="AB26" s="25"/>
      <c r="AC26" s="31"/>
      <c r="AD26" s="90"/>
      <c r="AE26" s="90"/>
      <c r="AF26" s="25"/>
      <c r="AG26" s="25"/>
      <c r="AH26" s="32"/>
      <c r="AI26" s="25"/>
      <c r="AJ26" s="25"/>
      <c r="AK26" s="25"/>
      <c r="AL26" s="25"/>
      <c r="AM26" s="32"/>
      <c r="AN26" s="90"/>
      <c r="AO26" s="90"/>
      <c r="AP26" s="94"/>
      <c r="AQ26" s="90"/>
      <c r="AR26" s="93"/>
      <c r="AS26" s="90"/>
      <c r="AT26" s="90"/>
      <c r="AU26" s="30"/>
      <c r="AV26" s="90"/>
      <c r="AW26" s="22"/>
      <c r="AX26" s="90"/>
      <c r="AY26" s="90"/>
      <c r="AZ26" s="22"/>
      <c r="BA26" s="25"/>
      <c r="BB26" s="31"/>
      <c r="BC26" s="90"/>
      <c r="BD26" s="90"/>
      <c r="BE26" s="90"/>
      <c r="BF26" s="90"/>
      <c r="BG26" s="90"/>
      <c r="BH26" s="25"/>
    </row>
    <row r="27" spans="1:60" ht="10.5">
      <c r="A27" s="37" t="s">
        <v>361</v>
      </c>
      <c r="B27" s="38" t="s">
        <v>378</v>
      </c>
      <c r="C27" s="25"/>
      <c r="D27" s="25"/>
      <c r="E27" s="90"/>
      <c r="F27" s="90"/>
      <c r="G27" s="93"/>
      <c r="H27" s="90"/>
      <c r="I27" s="93"/>
      <c r="J27" s="90"/>
      <c r="K27" s="90"/>
      <c r="L27" s="90"/>
      <c r="M27" s="90"/>
      <c r="N27" s="93"/>
      <c r="O27" s="90"/>
      <c r="P27" s="90"/>
      <c r="Q27" s="30"/>
      <c r="R27" s="90"/>
      <c r="S27" s="22"/>
      <c r="T27" s="90"/>
      <c r="U27" s="90"/>
      <c r="V27" s="30"/>
      <c r="W27" s="90"/>
      <c r="X27" s="22"/>
      <c r="Y27" s="90"/>
      <c r="Z27" s="90"/>
      <c r="AA27" s="22"/>
      <c r="AB27" s="25"/>
      <c r="AC27" s="31"/>
      <c r="AD27" s="90"/>
      <c r="AE27" s="90"/>
      <c r="AF27" s="25"/>
      <c r="AG27" s="25"/>
      <c r="AH27" s="32"/>
      <c r="AI27" s="25"/>
      <c r="AJ27" s="25"/>
      <c r="AK27" s="25"/>
      <c r="AL27" s="25"/>
      <c r="AM27" s="32"/>
      <c r="AN27" s="90"/>
      <c r="AO27" s="90"/>
      <c r="AP27" s="94"/>
      <c r="AQ27" s="90"/>
      <c r="AR27" s="93"/>
      <c r="AS27" s="90"/>
      <c r="AT27" s="90"/>
      <c r="AU27" s="30"/>
      <c r="AV27" s="90"/>
      <c r="AW27" s="22"/>
      <c r="AX27" s="90"/>
      <c r="AY27" s="90"/>
      <c r="AZ27" s="22"/>
      <c r="BA27" s="25"/>
      <c r="BB27" s="31"/>
      <c r="BC27" s="90"/>
      <c r="BD27" s="90"/>
      <c r="BE27" s="90"/>
      <c r="BF27" s="90"/>
      <c r="BG27" s="90"/>
      <c r="BH27" s="25"/>
    </row>
    <row r="28" spans="1:60" ht="31.5">
      <c r="A28" s="37" t="s">
        <v>78</v>
      </c>
      <c r="B28" s="42" t="s">
        <v>379</v>
      </c>
      <c r="C28" s="25"/>
      <c r="D28" s="25"/>
      <c r="E28" s="90"/>
      <c r="F28" s="90"/>
      <c r="G28" s="92">
        <f>G29</f>
        <v>1.065</v>
      </c>
      <c r="H28" s="90"/>
      <c r="I28" s="92">
        <v>418</v>
      </c>
      <c r="J28" s="90"/>
      <c r="K28" s="90"/>
      <c r="L28" s="90"/>
      <c r="M28" s="90"/>
      <c r="N28" s="92">
        <f>N34</f>
        <v>104</v>
      </c>
      <c r="O28" s="90"/>
      <c r="P28" s="90"/>
      <c r="Q28" s="21" t="s">
        <v>404</v>
      </c>
      <c r="R28" s="90"/>
      <c r="S28" s="21">
        <f>S34</f>
        <v>105</v>
      </c>
      <c r="T28" s="90"/>
      <c r="U28" s="90"/>
      <c r="V28" s="21" t="s">
        <v>404</v>
      </c>
      <c r="W28" s="90"/>
      <c r="X28" s="21">
        <f>X34</f>
        <v>105</v>
      </c>
      <c r="Y28" s="90"/>
      <c r="Z28" s="90"/>
      <c r="AA28" s="21" t="s">
        <v>404</v>
      </c>
      <c r="AB28" s="25"/>
      <c r="AC28" s="21">
        <f>AC34</f>
        <v>104</v>
      </c>
      <c r="AD28" s="90"/>
      <c r="AE28" s="90"/>
      <c r="AF28" s="25"/>
      <c r="AG28" s="25"/>
      <c r="AH28" s="32">
        <v>220</v>
      </c>
      <c r="AI28" s="25"/>
      <c r="AJ28" s="25"/>
      <c r="AK28" s="25"/>
      <c r="AL28" s="25"/>
      <c r="AM28" s="32">
        <v>115</v>
      </c>
      <c r="AN28" s="90"/>
      <c r="AO28" s="90"/>
      <c r="AP28" s="92" t="s">
        <v>404</v>
      </c>
      <c r="AQ28" s="90"/>
      <c r="AR28" s="92">
        <f>AR34</f>
        <v>105</v>
      </c>
      <c r="AS28" s="90"/>
      <c r="AT28" s="90"/>
      <c r="AU28" s="21" t="s">
        <v>404</v>
      </c>
      <c r="AV28" s="90"/>
      <c r="AW28" s="21">
        <f>AW34</f>
        <v>105</v>
      </c>
      <c r="AX28" s="90"/>
      <c r="AY28" s="90"/>
      <c r="AZ28" s="21" t="s">
        <v>404</v>
      </c>
      <c r="BA28" s="25"/>
      <c r="BB28" s="21">
        <f>BB34</f>
        <v>104</v>
      </c>
      <c r="BC28" s="90"/>
      <c r="BD28" s="90"/>
      <c r="BE28" s="90"/>
      <c r="BF28" s="90"/>
      <c r="BG28" s="90"/>
      <c r="BH28" s="25"/>
    </row>
    <row r="29" spans="1:60" ht="42">
      <c r="A29" s="37" t="s">
        <v>189</v>
      </c>
      <c r="B29" s="38" t="s">
        <v>380</v>
      </c>
      <c r="C29" s="25"/>
      <c r="D29" s="25"/>
      <c r="E29" s="90"/>
      <c r="F29" s="90"/>
      <c r="G29" s="92">
        <f>G30</f>
        <v>1.065</v>
      </c>
      <c r="H29" s="90"/>
      <c r="I29" s="92" t="str">
        <f>I30</f>
        <v>нд</v>
      </c>
      <c r="J29" s="90"/>
      <c r="K29" s="90"/>
      <c r="L29" s="90"/>
      <c r="M29" s="90"/>
      <c r="N29" s="92" t="str">
        <f>N30</f>
        <v>нд</v>
      </c>
      <c r="O29" s="90"/>
      <c r="P29" s="90"/>
      <c r="Q29" s="21" t="str">
        <f>Q30</f>
        <v>нд</v>
      </c>
      <c r="R29" s="90"/>
      <c r="S29" s="21" t="str">
        <f>S30</f>
        <v>нд</v>
      </c>
      <c r="T29" s="90"/>
      <c r="U29" s="90"/>
      <c r="V29" s="21" t="str">
        <f>V30</f>
        <v>нд</v>
      </c>
      <c r="W29" s="90"/>
      <c r="X29" s="21" t="str">
        <f>X30</f>
        <v>нд</v>
      </c>
      <c r="Y29" s="90"/>
      <c r="Z29" s="90"/>
      <c r="AA29" s="21" t="str">
        <f>AA30</f>
        <v>нд</v>
      </c>
      <c r="AB29" s="25"/>
      <c r="AC29" s="21" t="str">
        <f>AC30</f>
        <v>нд</v>
      </c>
      <c r="AD29" s="90"/>
      <c r="AE29" s="90"/>
      <c r="AF29" s="25"/>
      <c r="AG29" s="25"/>
      <c r="AH29" s="32"/>
      <c r="AI29" s="25"/>
      <c r="AJ29" s="25"/>
      <c r="AK29" s="25"/>
      <c r="AL29" s="25"/>
      <c r="AM29" s="32"/>
      <c r="AN29" s="90"/>
      <c r="AO29" s="90"/>
      <c r="AP29" s="92" t="str">
        <f>AP30</f>
        <v>нд</v>
      </c>
      <c r="AQ29" s="90"/>
      <c r="AR29" s="92" t="str">
        <f>AR30</f>
        <v>нд</v>
      </c>
      <c r="AS29" s="90"/>
      <c r="AT29" s="90"/>
      <c r="AU29" s="21" t="str">
        <f>AU30</f>
        <v>нд</v>
      </c>
      <c r="AV29" s="90"/>
      <c r="AW29" s="21" t="str">
        <f>AW30</f>
        <v>нд</v>
      </c>
      <c r="AX29" s="90"/>
      <c r="AY29" s="90"/>
      <c r="AZ29" s="21" t="str">
        <f>AZ30</f>
        <v>нд</v>
      </c>
      <c r="BA29" s="25"/>
      <c r="BB29" s="21" t="str">
        <f>BB30</f>
        <v>нд</v>
      </c>
      <c r="BC29" s="90"/>
      <c r="BD29" s="90"/>
      <c r="BE29" s="90"/>
      <c r="BF29" s="90"/>
      <c r="BG29" s="90"/>
      <c r="BH29" s="25"/>
    </row>
    <row r="30" spans="1:60" ht="31.5">
      <c r="A30" s="37" t="s">
        <v>362</v>
      </c>
      <c r="B30" s="38" t="s">
        <v>381</v>
      </c>
      <c r="C30" s="25"/>
      <c r="D30" s="25"/>
      <c r="E30" s="90"/>
      <c r="F30" s="90"/>
      <c r="G30" s="91">
        <f>G31+G32+G33</f>
        <v>1.065</v>
      </c>
      <c r="H30" s="90"/>
      <c r="I30" s="92" t="s">
        <v>404</v>
      </c>
      <c r="J30" s="90"/>
      <c r="K30" s="90"/>
      <c r="L30" s="90"/>
      <c r="M30" s="90"/>
      <c r="N30" s="92" t="s">
        <v>404</v>
      </c>
      <c r="O30" s="90"/>
      <c r="P30" s="90"/>
      <c r="Q30" s="21" t="s">
        <v>404</v>
      </c>
      <c r="R30" s="90"/>
      <c r="S30" s="21" t="s">
        <v>404</v>
      </c>
      <c r="T30" s="90"/>
      <c r="U30" s="90"/>
      <c r="V30" s="21" t="s">
        <v>404</v>
      </c>
      <c r="W30" s="90"/>
      <c r="X30" s="21" t="s">
        <v>404</v>
      </c>
      <c r="Y30" s="90"/>
      <c r="Z30" s="90"/>
      <c r="AA30" s="21" t="s">
        <v>404</v>
      </c>
      <c r="AB30" s="25"/>
      <c r="AC30" s="21" t="s">
        <v>404</v>
      </c>
      <c r="AD30" s="90"/>
      <c r="AE30" s="90"/>
      <c r="AF30" s="25"/>
      <c r="AG30" s="25"/>
      <c r="AH30" s="32"/>
      <c r="AI30" s="25"/>
      <c r="AJ30" s="25"/>
      <c r="AK30" s="25"/>
      <c r="AL30" s="25"/>
      <c r="AM30" s="32"/>
      <c r="AN30" s="90"/>
      <c r="AO30" s="90"/>
      <c r="AP30" s="92" t="s">
        <v>404</v>
      </c>
      <c r="AQ30" s="90"/>
      <c r="AR30" s="92" t="s">
        <v>404</v>
      </c>
      <c r="AS30" s="90"/>
      <c r="AT30" s="90"/>
      <c r="AU30" s="21" t="s">
        <v>404</v>
      </c>
      <c r="AV30" s="90"/>
      <c r="AW30" s="21" t="s">
        <v>404</v>
      </c>
      <c r="AX30" s="90"/>
      <c r="AY30" s="90"/>
      <c r="AZ30" s="21" t="s">
        <v>404</v>
      </c>
      <c r="BA30" s="25"/>
      <c r="BB30" s="21" t="s">
        <v>404</v>
      </c>
      <c r="BC30" s="90"/>
      <c r="BD30" s="90"/>
      <c r="BE30" s="90"/>
      <c r="BF30" s="90"/>
      <c r="BG30" s="90"/>
      <c r="BH30" s="25"/>
    </row>
    <row r="31" spans="1:60" ht="31.5">
      <c r="A31" s="43" t="s">
        <v>363</v>
      </c>
      <c r="B31" s="44" t="s">
        <v>382</v>
      </c>
      <c r="C31" s="25"/>
      <c r="D31" s="25"/>
      <c r="E31" s="90"/>
      <c r="F31" s="90"/>
      <c r="G31" s="95">
        <v>0.085</v>
      </c>
      <c r="H31" s="90"/>
      <c r="I31" s="96" t="s">
        <v>404</v>
      </c>
      <c r="J31" s="90"/>
      <c r="K31" s="90"/>
      <c r="L31" s="90"/>
      <c r="M31" s="90"/>
      <c r="N31" s="96" t="s">
        <v>404</v>
      </c>
      <c r="O31" s="90"/>
      <c r="P31" s="90"/>
      <c r="Q31" s="23" t="s">
        <v>404</v>
      </c>
      <c r="R31" s="90"/>
      <c r="S31" s="23" t="s">
        <v>404</v>
      </c>
      <c r="T31" s="90"/>
      <c r="U31" s="90"/>
      <c r="V31" s="23" t="s">
        <v>404</v>
      </c>
      <c r="W31" s="90"/>
      <c r="X31" s="23" t="s">
        <v>404</v>
      </c>
      <c r="Y31" s="90"/>
      <c r="Z31" s="90"/>
      <c r="AA31" s="23" t="s">
        <v>404</v>
      </c>
      <c r="AB31" s="25"/>
      <c r="AC31" s="23" t="s">
        <v>404</v>
      </c>
      <c r="AD31" s="90"/>
      <c r="AE31" s="90"/>
      <c r="AF31" s="25"/>
      <c r="AG31" s="25"/>
      <c r="AH31" s="32"/>
      <c r="AI31" s="25"/>
      <c r="AJ31" s="25"/>
      <c r="AK31" s="25"/>
      <c r="AL31" s="25"/>
      <c r="AM31" s="32"/>
      <c r="AN31" s="90"/>
      <c r="AO31" s="90"/>
      <c r="AP31" s="96" t="s">
        <v>404</v>
      </c>
      <c r="AQ31" s="90"/>
      <c r="AR31" s="96" t="s">
        <v>404</v>
      </c>
      <c r="AS31" s="90"/>
      <c r="AT31" s="90"/>
      <c r="AU31" s="23" t="s">
        <v>404</v>
      </c>
      <c r="AV31" s="90"/>
      <c r="AW31" s="23" t="s">
        <v>404</v>
      </c>
      <c r="AX31" s="90"/>
      <c r="AY31" s="90"/>
      <c r="AZ31" s="23" t="s">
        <v>404</v>
      </c>
      <c r="BA31" s="25"/>
      <c r="BB31" s="23" t="s">
        <v>404</v>
      </c>
      <c r="BC31" s="90"/>
      <c r="BD31" s="90"/>
      <c r="BE31" s="90"/>
      <c r="BF31" s="90"/>
      <c r="BG31" s="90"/>
      <c r="BH31" s="25"/>
    </row>
    <row r="32" spans="1:60" ht="31.5">
      <c r="A32" s="43" t="s">
        <v>364</v>
      </c>
      <c r="B32" s="44" t="s">
        <v>383</v>
      </c>
      <c r="C32" s="25"/>
      <c r="D32" s="25"/>
      <c r="E32" s="90"/>
      <c r="F32" s="90"/>
      <c r="G32" s="95">
        <v>0.14</v>
      </c>
      <c r="H32" s="90"/>
      <c r="I32" s="96" t="s">
        <v>404</v>
      </c>
      <c r="J32" s="90"/>
      <c r="K32" s="90"/>
      <c r="L32" s="90"/>
      <c r="M32" s="90"/>
      <c r="N32" s="96" t="s">
        <v>404</v>
      </c>
      <c r="O32" s="90"/>
      <c r="P32" s="90"/>
      <c r="Q32" s="23">
        <v>0.14</v>
      </c>
      <c r="R32" s="90"/>
      <c r="S32" s="23" t="s">
        <v>404</v>
      </c>
      <c r="T32" s="90"/>
      <c r="U32" s="90"/>
      <c r="V32" s="23" t="s">
        <v>404</v>
      </c>
      <c r="W32" s="90"/>
      <c r="X32" s="23" t="s">
        <v>404</v>
      </c>
      <c r="Y32" s="90"/>
      <c r="Z32" s="90"/>
      <c r="AA32" s="23" t="s">
        <v>404</v>
      </c>
      <c r="AB32" s="25"/>
      <c r="AC32" s="23" t="s">
        <v>404</v>
      </c>
      <c r="AD32" s="90"/>
      <c r="AE32" s="90"/>
      <c r="AF32" s="25"/>
      <c r="AG32" s="25"/>
      <c r="AH32" s="32"/>
      <c r="AI32" s="25"/>
      <c r="AJ32" s="25"/>
      <c r="AK32" s="25"/>
      <c r="AL32" s="25"/>
      <c r="AM32" s="32"/>
      <c r="AN32" s="90"/>
      <c r="AO32" s="90"/>
      <c r="AP32" s="96">
        <v>0.14</v>
      </c>
      <c r="AQ32" s="90"/>
      <c r="AR32" s="96" t="s">
        <v>404</v>
      </c>
      <c r="AS32" s="90"/>
      <c r="AT32" s="90"/>
      <c r="AU32" s="23" t="s">
        <v>404</v>
      </c>
      <c r="AV32" s="90"/>
      <c r="AW32" s="23" t="s">
        <v>404</v>
      </c>
      <c r="AX32" s="90"/>
      <c r="AY32" s="90"/>
      <c r="AZ32" s="23" t="s">
        <v>404</v>
      </c>
      <c r="BA32" s="25"/>
      <c r="BB32" s="23" t="s">
        <v>404</v>
      </c>
      <c r="BC32" s="90"/>
      <c r="BD32" s="90"/>
      <c r="BE32" s="90"/>
      <c r="BF32" s="90"/>
      <c r="BG32" s="90"/>
      <c r="BH32" s="25"/>
    </row>
    <row r="33" spans="1:60" ht="31.5">
      <c r="A33" s="43" t="s">
        <v>365</v>
      </c>
      <c r="B33" s="44" t="s">
        <v>384</v>
      </c>
      <c r="C33" s="25"/>
      <c r="D33" s="25"/>
      <c r="E33" s="90"/>
      <c r="F33" s="90"/>
      <c r="G33" s="95">
        <v>0.84</v>
      </c>
      <c r="H33" s="90"/>
      <c r="I33" s="96" t="s">
        <v>404</v>
      </c>
      <c r="J33" s="90"/>
      <c r="K33" s="90"/>
      <c r="L33" s="90"/>
      <c r="M33" s="90"/>
      <c r="N33" s="96" t="s">
        <v>404</v>
      </c>
      <c r="O33" s="90"/>
      <c r="P33" s="90"/>
      <c r="Q33" s="23" t="s">
        <v>404</v>
      </c>
      <c r="R33" s="90"/>
      <c r="S33" s="23" t="s">
        <v>404</v>
      </c>
      <c r="T33" s="90"/>
      <c r="U33" s="90"/>
      <c r="V33" s="23" t="s">
        <v>404</v>
      </c>
      <c r="W33" s="90"/>
      <c r="X33" s="23" t="s">
        <v>404</v>
      </c>
      <c r="Y33" s="90"/>
      <c r="Z33" s="90"/>
      <c r="AA33" s="23" t="s">
        <v>404</v>
      </c>
      <c r="AB33" s="25"/>
      <c r="AC33" s="23" t="s">
        <v>404</v>
      </c>
      <c r="AD33" s="90"/>
      <c r="AE33" s="90"/>
      <c r="AF33" s="25"/>
      <c r="AG33" s="25"/>
      <c r="AH33" s="32"/>
      <c r="AI33" s="25"/>
      <c r="AJ33" s="25"/>
      <c r="AK33" s="25"/>
      <c r="AL33" s="25"/>
      <c r="AM33" s="32"/>
      <c r="AN33" s="90"/>
      <c r="AO33" s="90"/>
      <c r="AP33" s="96" t="s">
        <v>404</v>
      </c>
      <c r="AQ33" s="90"/>
      <c r="AR33" s="96" t="s">
        <v>404</v>
      </c>
      <c r="AS33" s="90"/>
      <c r="AT33" s="90"/>
      <c r="AU33" s="23" t="s">
        <v>404</v>
      </c>
      <c r="AV33" s="90"/>
      <c r="AW33" s="23" t="s">
        <v>404</v>
      </c>
      <c r="AX33" s="90"/>
      <c r="AY33" s="90"/>
      <c r="AZ33" s="23" t="s">
        <v>404</v>
      </c>
      <c r="BA33" s="25"/>
      <c r="BB33" s="23" t="s">
        <v>404</v>
      </c>
      <c r="BC33" s="90"/>
      <c r="BD33" s="90"/>
      <c r="BE33" s="90"/>
      <c r="BF33" s="90"/>
      <c r="BG33" s="90"/>
      <c r="BH33" s="25"/>
    </row>
    <row r="34" spans="1:60" ht="42">
      <c r="A34" s="37" t="s">
        <v>191</v>
      </c>
      <c r="B34" s="38" t="s">
        <v>385</v>
      </c>
      <c r="C34" s="25"/>
      <c r="D34" s="25"/>
      <c r="E34" s="90"/>
      <c r="F34" s="90"/>
      <c r="G34" s="92" t="str">
        <f>G35</f>
        <v>нд</v>
      </c>
      <c r="H34" s="90"/>
      <c r="I34" s="92">
        <v>418</v>
      </c>
      <c r="J34" s="90"/>
      <c r="K34" s="90"/>
      <c r="L34" s="90"/>
      <c r="M34" s="90"/>
      <c r="N34" s="92">
        <f>N35</f>
        <v>104</v>
      </c>
      <c r="O34" s="90"/>
      <c r="P34" s="90"/>
      <c r="Q34" s="21" t="str">
        <f>Q35</f>
        <v>нд</v>
      </c>
      <c r="R34" s="90"/>
      <c r="S34" s="21">
        <f>S35</f>
        <v>105</v>
      </c>
      <c r="T34" s="90"/>
      <c r="U34" s="90"/>
      <c r="V34" s="21" t="str">
        <f>V35</f>
        <v>нд</v>
      </c>
      <c r="W34" s="90"/>
      <c r="X34" s="21">
        <f>X35</f>
        <v>105</v>
      </c>
      <c r="Y34" s="90"/>
      <c r="Z34" s="90"/>
      <c r="AA34" s="21" t="str">
        <f>AA35</f>
        <v>нд</v>
      </c>
      <c r="AB34" s="25"/>
      <c r="AC34" s="21">
        <f>AC35</f>
        <v>104</v>
      </c>
      <c r="AD34" s="90"/>
      <c r="AE34" s="90"/>
      <c r="AF34" s="25"/>
      <c r="AG34" s="25"/>
      <c r="AH34" s="32">
        <v>209</v>
      </c>
      <c r="AI34" s="25"/>
      <c r="AJ34" s="25"/>
      <c r="AK34" s="25"/>
      <c r="AL34" s="25"/>
      <c r="AM34" s="32">
        <v>104</v>
      </c>
      <c r="AN34" s="90"/>
      <c r="AO34" s="90"/>
      <c r="AP34" s="92" t="str">
        <f>AP35</f>
        <v>нд</v>
      </c>
      <c r="AQ34" s="90"/>
      <c r="AR34" s="92">
        <f>AR35</f>
        <v>105</v>
      </c>
      <c r="AS34" s="90"/>
      <c r="AT34" s="90"/>
      <c r="AU34" s="21" t="str">
        <f>AU35</f>
        <v>нд</v>
      </c>
      <c r="AV34" s="90"/>
      <c r="AW34" s="21">
        <f>AW35</f>
        <v>105</v>
      </c>
      <c r="AX34" s="90"/>
      <c r="AY34" s="90"/>
      <c r="AZ34" s="21" t="str">
        <f>AZ35</f>
        <v>нд</v>
      </c>
      <c r="BA34" s="25"/>
      <c r="BB34" s="21">
        <f>BB35</f>
        <v>104</v>
      </c>
      <c r="BC34" s="90"/>
      <c r="BD34" s="90"/>
      <c r="BE34" s="90"/>
      <c r="BF34" s="90"/>
      <c r="BG34" s="90"/>
      <c r="BH34" s="25"/>
    </row>
    <row r="35" spans="1:60" ht="31.5">
      <c r="A35" s="43" t="s">
        <v>193</v>
      </c>
      <c r="B35" s="46" t="s">
        <v>386</v>
      </c>
      <c r="C35" s="25"/>
      <c r="D35" s="25"/>
      <c r="E35" s="90"/>
      <c r="F35" s="90"/>
      <c r="G35" s="96" t="s">
        <v>404</v>
      </c>
      <c r="H35" s="90"/>
      <c r="I35" s="96">
        <v>418</v>
      </c>
      <c r="J35" s="90"/>
      <c r="K35" s="90"/>
      <c r="L35" s="90"/>
      <c r="M35" s="90"/>
      <c r="N35" s="96">
        <v>104</v>
      </c>
      <c r="O35" s="90"/>
      <c r="P35" s="90"/>
      <c r="Q35" s="23" t="s">
        <v>404</v>
      </c>
      <c r="R35" s="90"/>
      <c r="S35" s="23">
        <v>105</v>
      </c>
      <c r="T35" s="90"/>
      <c r="U35" s="90"/>
      <c r="V35" s="23" t="s">
        <v>404</v>
      </c>
      <c r="W35" s="90"/>
      <c r="X35" s="23">
        <v>105</v>
      </c>
      <c r="Y35" s="90"/>
      <c r="Z35" s="90"/>
      <c r="AA35" s="23" t="s">
        <v>404</v>
      </c>
      <c r="AB35" s="25"/>
      <c r="AC35" s="23">
        <v>104</v>
      </c>
      <c r="AD35" s="90"/>
      <c r="AE35" s="90"/>
      <c r="AF35" s="25"/>
      <c r="AG35" s="25"/>
      <c r="AH35" s="32">
        <v>209</v>
      </c>
      <c r="AI35" s="25"/>
      <c r="AJ35" s="25"/>
      <c r="AK35" s="25"/>
      <c r="AL35" s="25"/>
      <c r="AM35" s="32">
        <v>104</v>
      </c>
      <c r="AN35" s="90"/>
      <c r="AO35" s="90"/>
      <c r="AP35" s="96" t="s">
        <v>404</v>
      </c>
      <c r="AQ35" s="90"/>
      <c r="AR35" s="96">
        <v>105</v>
      </c>
      <c r="AS35" s="90"/>
      <c r="AT35" s="90"/>
      <c r="AU35" s="23" t="s">
        <v>404</v>
      </c>
      <c r="AV35" s="90"/>
      <c r="AW35" s="23">
        <v>105</v>
      </c>
      <c r="AX35" s="90"/>
      <c r="AY35" s="90"/>
      <c r="AZ35" s="23" t="s">
        <v>404</v>
      </c>
      <c r="BA35" s="25"/>
      <c r="BB35" s="23">
        <v>104</v>
      </c>
      <c r="BC35" s="90"/>
      <c r="BD35" s="90"/>
      <c r="BE35" s="90"/>
      <c r="BF35" s="90"/>
      <c r="BG35" s="90"/>
      <c r="BH35" s="25"/>
    </row>
    <row r="36" spans="1:60" ht="31.5">
      <c r="A36" s="37" t="s">
        <v>80</v>
      </c>
      <c r="B36" s="42" t="s">
        <v>387</v>
      </c>
      <c r="C36" s="25"/>
      <c r="D36" s="25"/>
      <c r="E36" s="90"/>
      <c r="F36" s="90"/>
      <c r="G36" s="91">
        <f>G37+G38</f>
        <v>1.3719999999999999</v>
      </c>
      <c r="H36" s="90"/>
      <c r="I36" s="92" t="s">
        <v>404</v>
      </c>
      <c r="J36" s="90"/>
      <c r="K36" s="90"/>
      <c r="L36" s="90"/>
      <c r="M36" s="90"/>
      <c r="N36" s="92" t="s">
        <v>404</v>
      </c>
      <c r="O36" s="90"/>
      <c r="P36" s="90"/>
      <c r="Q36" s="26">
        <f>Q37+Q38</f>
        <v>0</v>
      </c>
      <c r="R36" s="90"/>
      <c r="S36" s="21" t="s">
        <v>404</v>
      </c>
      <c r="T36" s="90"/>
      <c r="U36" s="90"/>
      <c r="V36" s="26">
        <f>V37+V38</f>
        <v>1.3719999999999999</v>
      </c>
      <c r="W36" s="90"/>
      <c r="X36" s="21" t="s">
        <v>404</v>
      </c>
      <c r="Y36" s="90"/>
      <c r="Z36" s="90"/>
      <c r="AA36" s="21" t="s">
        <v>404</v>
      </c>
      <c r="AB36" s="25"/>
      <c r="AC36" s="21">
        <f>AC39+AC40</f>
        <v>2</v>
      </c>
      <c r="AD36" s="90"/>
      <c r="AE36" s="90"/>
      <c r="AF36" s="25"/>
      <c r="AG36" s="25"/>
      <c r="AH36" s="32"/>
      <c r="AI36" s="25"/>
      <c r="AJ36" s="25"/>
      <c r="AK36" s="25"/>
      <c r="AL36" s="25"/>
      <c r="AM36" s="32"/>
      <c r="AN36" s="90"/>
      <c r="AO36" s="90"/>
      <c r="AP36" s="91">
        <f>AP37+AP38</f>
        <v>0</v>
      </c>
      <c r="AQ36" s="90"/>
      <c r="AR36" s="92" t="s">
        <v>404</v>
      </c>
      <c r="AS36" s="90"/>
      <c r="AT36" s="90"/>
      <c r="AU36" s="26">
        <f>AU37+AU38</f>
        <v>1.3719999999999999</v>
      </c>
      <c r="AV36" s="90"/>
      <c r="AW36" s="21" t="s">
        <v>404</v>
      </c>
      <c r="AX36" s="90"/>
      <c r="AY36" s="90"/>
      <c r="AZ36" s="21" t="s">
        <v>404</v>
      </c>
      <c r="BA36" s="25"/>
      <c r="BB36" s="21">
        <f>BB39+BB40</f>
        <v>2</v>
      </c>
      <c r="BC36" s="90"/>
      <c r="BD36" s="90"/>
      <c r="BE36" s="90"/>
      <c r="BF36" s="90"/>
      <c r="BG36" s="90"/>
      <c r="BH36" s="25"/>
    </row>
    <row r="37" spans="1:60" ht="52.5">
      <c r="A37" s="43" t="s">
        <v>366</v>
      </c>
      <c r="B37" s="44" t="s">
        <v>388</v>
      </c>
      <c r="C37" s="25"/>
      <c r="D37" s="25"/>
      <c r="E37" s="90"/>
      <c r="F37" s="90"/>
      <c r="G37" s="95">
        <v>0.156</v>
      </c>
      <c r="H37" s="90"/>
      <c r="I37" s="96">
        <v>2</v>
      </c>
      <c r="J37" s="90"/>
      <c r="K37" s="90"/>
      <c r="L37" s="90"/>
      <c r="M37" s="90"/>
      <c r="N37" s="96" t="s">
        <v>404</v>
      </c>
      <c r="O37" s="90"/>
      <c r="P37" s="90"/>
      <c r="Q37" s="27">
        <v>0</v>
      </c>
      <c r="R37" s="90"/>
      <c r="S37" s="23" t="s">
        <v>404</v>
      </c>
      <c r="T37" s="90"/>
      <c r="U37" s="90"/>
      <c r="V37" s="27">
        <v>0.156</v>
      </c>
      <c r="W37" s="90"/>
      <c r="X37" s="23" t="s">
        <v>404</v>
      </c>
      <c r="Y37" s="90"/>
      <c r="Z37" s="90"/>
      <c r="AA37" s="23" t="s">
        <v>404</v>
      </c>
      <c r="AB37" s="25"/>
      <c r="AC37" s="23" t="s">
        <v>404</v>
      </c>
      <c r="AD37" s="90"/>
      <c r="AE37" s="90"/>
      <c r="AF37" s="25"/>
      <c r="AG37" s="25"/>
      <c r="AH37" s="32"/>
      <c r="AI37" s="25"/>
      <c r="AJ37" s="25"/>
      <c r="AK37" s="25"/>
      <c r="AL37" s="25"/>
      <c r="AM37" s="32"/>
      <c r="AN37" s="90"/>
      <c r="AO37" s="90"/>
      <c r="AP37" s="95">
        <v>0</v>
      </c>
      <c r="AQ37" s="90"/>
      <c r="AR37" s="96" t="s">
        <v>404</v>
      </c>
      <c r="AS37" s="90"/>
      <c r="AT37" s="90"/>
      <c r="AU37" s="27">
        <v>0.156</v>
      </c>
      <c r="AV37" s="90"/>
      <c r="AW37" s="23" t="s">
        <v>404</v>
      </c>
      <c r="AX37" s="90"/>
      <c r="AY37" s="90"/>
      <c r="AZ37" s="23" t="s">
        <v>404</v>
      </c>
      <c r="BA37" s="25"/>
      <c r="BB37" s="23" t="s">
        <v>404</v>
      </c>
      <c r="BC37" s="90"/>
      <c r="BD37" s="90"/>
      <c r="BE37" s="90"/>
      <c r="BF37" s="90"/>
      <c r="BG37" s="90"/>
      <c r="BH37" s="25"/>
    </row>
    <row r="38" spans="1:60" ht="42">
      <c r="A38" s="43" t="s">
        <v>367</v>
      </c>
      <c r="B38" s="44" t="s">
        <v>389</v>
      </c>
      <c r="C38" s="25"/>
      <c r="D38" s="25"/>
      <c r="E38" s="90"/>
      <c r="F38" s="90"/>
      <c r="G38" s="95">
        <f>0.608+0.608</f>
        <v>1.216</v>
      </c>
      <c r="H38" s="90"/>
      <c r="I38" s="96" t="s">
        <v>404</v>
      </c>
      <c r="J38" s="90"/>
      <c r="K38" s="90"/>
      <c r="L38" s="90"/>
      <c r="M38" s="90"/>
      <c r="N38" s="96" t="s">
        <v>404</v>
      </c>
      <c r="O38" s="90"/>
      <c r="P38" s="90"/>
      <c r="Q38" s="27">
        <v>0</v>
      </c>
      <c r="R38" s="90"/>
      <c r="S38" s="23" t="s">
        <v>404</v>
      </c>
      <c r="T38" s="90"/>
      <c r="U38" s="90"/>
      <c r="V38" s="27">
        <f>0.608+0.608</f>
        <v>1.216</v>
      </c>
      <c r="W38" s="90"/>
      <c r="X38" s="23" t="s">
        <v>404</v>
      </c>
      <c r="Y38" s="90"/>
      <c r="Z38" s="90"/>
      <c r="AA38" s="23" t="s">
        <v>404</v>
      </c>
      <c r="AB38" s="25"/>
      <c r="AC38" s="23" t="s">
        <v>404</v>
      </c>
      <c r="AD38" s="90"/>
      <c r="AE38" s="90"/>
      <c r="AF38" s="25"/>
      <c r="AG38" s="25"/>
      <c r="AH38" s="32"/>
      <c r="AI38" s="25"/>
      <c r="AJ38" s="25"/>
      <c r="AK38" s="25"/>
      <c r="AL38" s="25"/>
      <c r="AM38" s="32"/>
      <c r="AN38" s="90"/>
      <c r="AO38" s="90"/>
      <c r="AP38" s="95">
        <v>0</v>
      </c>
      <c r="AQ38" s="90"/>
      <c r="AR38" s="96" t="s">
        <v>404</v>
      </c>
      <c r="AS38" s="90"/>
      <c r="AT38" s="90"/>
      <c r="AU38" s="27">
        <f>0.608+0.608</f>
        <v>1.216</v>
      </c>
      <c r="AV38" s="90"/>
      <c r="AW38" s="23" t="s">
        <v>404</v>
      </c>
      <c r="AX38" s="90"/>
      <c r="AY38" s="90"/>
      <c r="AZ38" s="23" t="s">
        <v>404</v>
      </c>
      <c r="BA38" s="25"/>
      <c r="BB38" s="23" t="s">
        <v>404</v>
      </c>
      <c r="BC38" s="90"/>
      <c r="BD38" s="90"/>
      <c r="BE38" s="90"/>
      <c r="BF38" s="90"/>
      <c r="BG38" s="90"/>
      <c r="BH38" s="25"/>
    </row>
    <row r="39" spans="1:60" ht="21">
      <c r="A39" s="43" t="s">
        <v>368</v>
      </c>
      <c r="B39" s="46" t="s">
        <v>390</v>
      </c>
      <c r="C39" s="25"/>
      <c r="D39" s="25"/>
      <c r="E39" s="90"/>
      <c r="F39" s="90"/>
      <c r="G39" s="96" t="s">
        <v>404</v>
      </c>
      <c r="H39" s="90"/>
      <c r="I39" s="96">
        <v>1</v>
      </c>
      <c r="J39" s="90"/>
      <c r="K39" s="90"/>
      <c r="L39" s="90"/>
      <c r="M39" s="90"/>
      <c r="N39" s="96" t="s">
        <v>404</v>
      </c>
      <c r="O39" s="90"/>
      <c r="P39" s="90"/>
      <c r="Q39" s="23" t="s">
        <v>404</v>
      </c>
      <c r="R39" s="90"/>
      <c r="S39" s="23" t="s">
        <v>404</v>
      </c>
      <c r="T39" s="90"/>
      <c r="U39" s="90"/>
      <c r="V39" s="23" t="s">
        <v>404</v>
      </c>
      <c r="W39" s="90"/>
      <c r="X39" s="23" t="s">
        <v>404</v>
      </c>
      <c r="Y39" s="90"/>
      <c r="Z39" s="90"/>
      <c r="AA39" s="23" t="s">
        <v>404</v>
      </c>
      <c r="AB39" s="25"/>
      <c r="AC39" s="23">
        <v>1</v>
      </c>
      <c r="AD39" s="90"/>
      <c r="AE39" s="90"/>
      <c r="AF39" s="25"/>
      <c r="AG39" s="25"/>
      <c r="AH39" s="32"/>
      <c r="AI39" s="25"/>
      <c r="AJ39" s="25"/>
      <c r="AK39" s="25"/>
      <c r="AL39" s="25"/>
      <c r="AM39" s="32"/>
      <c r="AN39" s="90"/>
      <c r="AO39" s="90"/>
      <c r="AP39" s="96" t="s">
        <v>404</v>
      </c>
      <c r="AQ39" s="90"/>
      <c r="AR39" s="96" t="s">
        <v>404</v>
      </c>
      <c r="AS39" s="90"/>
      <c r="AT39" s="90"/>
      <c r="AU39" s="23" t="s">
        <v>404</v>
      </c>
      <c r="AV39" s="90"/>
      <c r="AW39" s="23" t="s">
        <v>404</v>
      </c>
      <c r="AX39" s="90"/>
      <c r="AY39" s="90"/>
      <c r="AZ39" s="23" t="s">
        <v>404</v>
      </c>
      <c r="BA39" s="25"/>
      <c r="BB39" s="23">
        <v>1</v>
      </c>
      <c r="BC39" s="90"/>
      <c r="BD39" s="90"/>
      <c r="BE39" s="90"/>
      <c r="BF39" s="90"/>
      <c r="BG39" s="90"/>
      <c r="BH39" s="25"/>
    </row>
    <row r="40" spans="1:60" ht="31.5">
      <c r="A40" s="43" t="s">
        <v>369</v>
      </c>
      <c r="B40" s="46" t="s">
        <v>391</v>
      </c>
      <c r="C40" s="25"/>
      <c r="D40" s="25"/>
      <c r="E40" s="90"/>
      <c r="F40" s="90"/>
      <c r="G40" s="96" t="s">
        <v>404</v>
      </c>
      <c r="H40" s="90"/>
      <c r="I40" s="96">
        <v>1</v>
      </c>
      <c r="J40" s="90"/>
      <c r="K40" s="90"/>
      <c r="L40" s="90"/>
      <c r="M40" s="90"/>
      <c r="N40" s="96" t="s">
        <v>404</v>
      </c>
      <c r="O40" s="90"/>
      <c r="P40" s="90"/>
      <c r="Q40" s="23" t="s">
        <v>404</v>
      </c>
      <c r="R40" s="90"/>
      <c r="S40" s="23" t="s">
        <v>404</v>
      </c>
      <c r="T40" s="90"/>
      <c r="U40" s="90"/>
      <c r="V40" s="23" t="s">
        <v>404</v>
      </c>
      <c r="W40" s="90"/>
      <c r="X40" s="23" t="s">
        <v>404</v>
      </c>
      <c r="Y40" s="90"/>
      <c r="Z40" s="90"/>
      <c r="AA40" s="23" t="s">
        <v>404</v>
      </c>
      <c r="AB40" s="25"/>
      <c r="AC40" s="23">
        <v>1</v>
      </c>
      <c r="AD40" s="90"/>
      <c r="AE40" s="90"/>
      <c r="AF40" s="25"/>
      <c r="AG40" s="25"/>
      <c r="AH40" s="32"/>
      <c r="AI40" s="25"/>
      <c r="AJ40" s="25"/>
      <c r="AK40" s="25"/>
      <c r="AL40" s="25"/>
      <c r="AM40" s="32"/>
      <c r="AN40" s="90"/>
      <c r="AO40" s="90"/>
      <c r="AP40" s="96" t="s">
        <v>404</v>
      </c>
      <c r="AQ40" s="90"/>
      <c r="AR40" s="96" t="s">
        <v>404</v>
      </c>
      <c r="AS40" s="90"/>
      <c r="AT40" s="90"/>
      <c r="AU40" s="23" t="s">
        <v>404</v>
      </c>
      <c r="AV40" s="90"/>
      <c r="AW40" s="23" t="s">
        <v>404</v>
      </c>
      <c r="AX40" s="90"/>
      <c r="AY40" s="90"/>
      <c r="AZ40" s="23" t="s">
        <v>404</v>
      </c>
      <c r="BA40" s="25"/>
      <c r="BB40" s="23">
        <v>1</v>
      </c>
      <c r="BC40" s="90"/>
      <c r="BD40" s="90"/>
      <c r="BE40" s="90"/>
      <c r="BF40" s="90"/>
      <c r="BG40" s="90"/>
      <c r="BH40" s="25"/>
    </row>
    <row r="41" spans="1:60" ht="21">
      <c r="A41" s="37" t="s">
        <v>81</v>
      </c>
      <c r="B41" s="42" t="s">
        <v>392</v>
      </c>
      <c r="C41" s="25"/>
      <c r="D41" s="25"/>
      <c r="E41" s="90"/>
      <c r="F41" s="90"/>
      <c r="G41" s="92" t="s">
        <v>404</v>
      </c>
      <c r="H41" s="90"/>
      <c r="I41" s="92">
        <f>I42+I43</f>
        <v>11</v>
      </c>
      <c r="J41" s="90"/>
      <c r="K41" s="90"/>
      <c r="L41" s="90"/>
      <c r="M41" s="90"/>
      <c r="N41" s="92">
        <f>N42+N43</f>
        <v>11</v>
      </c>
      <c r="O41" s="90"/>
      <c r="P41" s="90"/>
      <c r="Q41" s="21" t="s">
        <v>404</v>
      </c>
      <c r="R41" s="90"/>
      <c r="S41" s="21" t="s">
        <v>404</v>
      </c>
      <c r="T41" s="90"/>
      <c r="U41" s="90"/>
      <c r="V41" s="21" t="s">
        <v>404</v>
      </c>
      <c r="W41" s="90"/>
      <c r="X41" s="21" t="s">
        <v>404</v>
      </c>
      <c r="Y41" s="90"/>
      <c r="Z41" s="90"/>
      <c r="AA41" s="21" t="s">
        <v>404</v>
      </c>
      <c r="AB41" s="25"/>
      <c r="AC41" s="21" t="s">
        <v>404</v>
      </c>
      <c r="AD41" s="90"/>
      <c r="AE41" s="90"/>
      <c r="AF41" s="25"/>
      <c r="AG41" s="25"/>
      <c r="AH41" s="32">
        <f>AH42+AH43</f>
        <v>11</v>
      </c>
      <c r="AI41" s="25"/>
      <c r="AJ41" s="25"/>
      <c r="AK41" s="25"/>
      <c r="AL41" s="25"/>
      <c r="AM41" s="32">
        <f>AM42+AM43</f>
        <v>11</v>
      </c>
      <c r="AN41" s="90"/>
      <c r="AO41" s="90"/>
      <c r="AP41" s="92" t="s">
        <v>404</v>
      </c>
      <c r="AQ41" s="90"/>
      <c r="AR41" s="92" t="s">
        <v>404</v>
      </c>
      <c r="AS41" s="90"/>
      <c r="AT41" s="90"/>
      <c r="AU41" s="21" t="s">
        <v>404</v>
      </c>
      <c r="AV41" s="90"/>
      <c r="AW41" s="21" t="s">
        <v>404</v>
      </c>
      <c r="AX41" s="90"/>
      <c r="AY41" s="90"/>
      <c r="AZ41" s="21" t="s">
        <v>404</v>
      </c>
      <c r="BA41" s="25"/>
      <c r="BB41" s="21" t="s">
        <v>404</v>
      </c>
      <c r="BC41" s="90"/>
      <c r="BD41" s="90"/>
      <c r="BE41" s="90"/>
      <c r="BF41" s="90"/>
      <c r="BG41" s="90"/>
      <c r="BH41" s="25"/>
    </row>
    <row r="42" spans="1:60" ht="42">
      <c r="A42" s="43" t="s">
        <v>370</v>
      </c>
      <c r="B42" s="44" t="s">
        <v>393</v>
      </c>
      <c r="C42" s="25"/>
      <c r="D42" s="25"/>
      <c r="E42" s="90"/>
      <c r="F42" s="90"/>
      <c r="G42" s="96" t="s">
        <v>404</v>
      </c>
      <c r="H42" s="90"/>
      <c r="I42" s="96">
        <v>1</v>
      </c>
      <c r="J42" s="90"/>
      <c r="K42" s="90"/>
      <c r="L42" s="90"/>
      <c r="M42" s="90"/>
      <c r="N42" s="96">
        <v>1</v>
      </c>
      <c r="O42" s="90"/>
      <c r="P42" s="90"/>
      <c r="Q42" s="27" t="s">
        <v>404</v>
      </c>
      <c r="R42" s="90"/>
      <c r="S42" s="23" t="s">
        <v>404</v>
      </c>
      <c r="T42" s="90"/>
      <c r="U42" s="90"/>
      <c r="V42" s="27" t="s">
        <v>404</v>
      </c>
      <c r="W42" s="90"/>
      <c r="X42" s="23" t="s">
        <v>404</v>
      </c>
      <c r="Y42" s="90"/>
      <c r="Z42" s="90"/>
      <c r="AA42" s="23" t="s">
        <v>404</v>
      </c>
      <c r="AB42" s="25"/>
      <c r="AC42" s="23" t="s">
        <v>404</v>
      </c>
      <c r="AD42" s="90"/>
      <c r="AE42" s="90"/>
      <c r="AF42" s="25"/>
      <c r="AG42" s="25"/>
      <c r="AH42" s="32">
        <v>1</v>
      </c>
      <c r="AI42" s="25"/>
      <c r="AJ42" s="25"/>
      <c r="AK42" s="25"/>
      <c r="AL42" s="25"/>
      <c r="AM42" s="32">
        <v>1</v>
      </c>
      <c r="AN42" s="90"/>
      <c r="AO42" s="90"/>
      <c r="AP42" s="95" t="s">
        <v>404</v>
      </c>
      <c r="AQ42" s="90"/>
      <c r="AR42" s="96" t="s">
        <v>404</v>
      </c>
      <c r="AS42" s="90"/>
      <c r="AT42" s="90"/>
      <c r="AU42" s="27" t="s">
        <v>404</v>
      </c>
      <c r="AV42" s="90"/>
      <c r="AW42" s="23" t="s">
        <v>404</v>
      </c>
      <c r="AX42" s="90"/>
      <c r="AY42" s="90"/>
      <c r="AZ42" s="23" t="s">
        <v>404</v>
      </c>
      <c r="BA42" s="25"/>
      <c r="BB42" s="23" t="s">
        <v>404</v>
      </c>
      <c r="BC42" s="90"/>
      <c r="BD42" s="90"/>
      <c r="BE42" s="90"/>
      <c r="BF42" s="90"/>
      <c r="BG42" s="90"/>
      <c r="BH42" s="25"/>
    </row>
    <row r="43" spans="1:60" ht="52.5">
      <c r="A43" s="43" t="s">
        <v>371</v>
      </c>
      <c r="B43" s="44" t="s">
        <v>394</v>
      </c>
      <c r="C43" s="25"/>
      <c r="D43" s="25"/>
      <c r="E43" s="90"/>
      <c r="F43" s="90"/>
      <c r="G43" s="96" t="s">
        <v>404</v>
      </c>
      <c r="H43" s="90"/>
      <c r="I43" s="96">
        <v>10</v>
      </c>
      <c r="J43" s="90"/>
      <c r="K43" s="90"/>
      <c r="L43" s="90"/>
      <c r="M43" s="90"/>
      <c r="N43" s="96">
        <v>10</v>
      </c>
      <c r="O43" s="90"/>
      <c r="P43" s="90"/>
      <c r="Q43" s="23" t="s">
        <v>404</v>
      </c>
      <c r="R43" s="90"/>
      <c r="S43" s="23" t="s">
        <v>404</v>
      </c>
      <c r="T43" s="90"/>
      <c r="U43" s="90"/>
      <c r="V43" s="23" t="s">
        <v>404</v>
      </c>
      <c r="W43" s="90"/>
      <c r="X43" s="23" t="s">
        <v>404</v>
      </c>
      <c r="Y43" s="90"/>
      <c r="Z43" s="90"/>
      <c r="AA43" s="23" t="s">
        <v>404</v>
      </c>
      <c r="AB43" s="29"/>
      <c r="AC43" s="23" t="s">
        <v>404</v>
      </c>
      <c r="AD43" s="90"/>
      <c r="AE43" s="90"/>
      <c r="AF43" s="25"/>
      <c r="AG43" s="25"/>
      <c r="AH43" s="32">
        <v>10</v>
      </c>
      <c r="AI43" s="25"/>
      <c r="AJ43" s="25"/>
      <c r="AK43" s="25"/>
      <c r="AL43" s="25"/>
      <c r="AM43" s="32">
        <v>10</v>
      </c>
      <c r="AN43" s="90"/>
      <c r="AO43" s="90"/>
      <c r="AP43" s="96" t="s">
        <v>404</v>
      </c>
      <c r="AQ43" s="90"/>
      <c r="AR43" s="96" t="s">
        <v>404</v>
      </c>
      <c r="AS43" s="90"/>
      <c r="AT43" s="90"/>
      <c r="AU43" s="23" t="s">
        <v>404</v>
      </c>
      <c r="AV43" s="90"/>
      <c r="AW43" s="23" t="s">
        <v>404</v>
      </c>
      <c r="AX43" s="90"/>
      <c r="AY43" s="90"/>
      <c r="AZ43" s="23" t="s">
        <v>404</v>
      </c>
      <c r="BA43" s="29"/>
      <c r="BB43" s="23" t="s">
        <v>404</v>
      </c>
      <c r="BC43" s="90"/>
      <c r="BD43" s="90"/>
      <c r="BE43" s="90"/>
      <c r="BF43" s="90"/>
      <c r="BG43" s="90"/>
      <c r="BH43" s="25"/>
    </row>
    <row r="44" spans="1:60" ht="10.5">
      <c r="A44" s="175" t="s">
        <v>4</v>
      </c>
      <c r="B44" s="176"/>
      <c r="C44" s="177"/>
      <c r="D44" s="47"/>
      <c r="E44" s="29"/>
      <c r="F44" s="29"/>
      <c r="G44" s="29">
        <v>2.473</v>
      </c>
      <c r="H44" s="29"/>
      <c r="I44" s="29">
        <v>431</v>
      </c>
      <c r="J44" s="29"/>
      <c r="K44" s="29"/>
      <c r="L44" s="29"/>
      <c r="M44" s="29"/>
      <c r="N44" s="29">
        <v>115</v>
      </c>
      <c r="O44" s="29"/>
      <c r="P44" s="29"/>
      <c r="Q44" s="40">
        <f>Q19</f>
        <v>0.14</v>
      </c>
      <c r="R44" s="29"/>
      <c r="S44" s="29">
        <f>S19</f>
        <v>105</v>
      </c>
      <c r="T44" s="29"/>
      <c r="U44" s="29"/>
      <c r="V44" s="40">
        <f>V19</f>
        <v>1.3719999999999999</v>
      </c>
      <c r="W44" s="29"/>
      <c r="X44" s="29">
        <f>X19</f>
        <v>105</v>
      </c>
      <c r="Y44" s="29"/>
      <c r="Z44" s="29"/>
      <c r="AA44" s="29"/>
      <c r="AB44" s="29"/>
      <c r="AC44" s="29">
        <f>AC19</f>
        <v>106</v>
      </c>
      <c r="AD44" s="29"/>
      <c r="AE44" s="29"/>
      <c r="AF44" s="29">
        <v>0.14</v>
      </c>
      <c r="AG44" s="29"/>
      <c r="AH44" s="29">
        <v>231</v>
      </c>
      <c r="AI44" s="29"/>
      <c r="AJ44" s="29"/>
      <c r="AK44" s="29"/>
      <c r="AL44" s="29"/>
      <c r="AM44" s="29">
        <v>115</v>
      </c>
      <c r="AN44" s="29"/>
      <c r="AO44" s="29"/>
      <c r="AP44" s="29">
        <v>0.14</v>
      </c>
      <c r="AQ44" s="29"/>
      <c r="AR44" s="29">
        <v>105</v>
      </c>
      <c r="AS44" s="29"/>
      <c r="AT44" s="29"/>
      <c r="AU44" s="40">
        <f>AU19</f>
        <v>1.3719999999999999</v>
      </c>
      <c r="AV44" s="29"/>
      <c r="AW44" s="29">
        <f>AW19</f>
        <v>105</v>
      </c>
      <c r="AX44" s="29"/>
      <c r="AY44" s="29"/>
      <c r="AZ44" s="29"/>
      <c r="BA44" s="29"/>
      <c r="BB44" s="29">
        <f>BB19</f>
        <v>106</v>
      </c>
      <c r="BC44" s="29"/>
      <c r="BD44" s="29"/>
      <c r="BE44" s="29"/>
      <c r="BF44" s="29"/>
      <c r="BG44" s="29"/>
      <c r="BH44" s="47"/>
    </row>
    <row r="48" spans="1:19" ht="10.5">
      <c r="A48" s="107" t="s">
        <v>412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</sheetData>
  <sheetProtection/>
  <mergeCells count="31">
    <mergeCell ref="C14:C17"/>
    <mergeCell ref="D14:D17"/>
    <mergeCell ref="A14:A17"/>
    <mergeCell ref="B14:B17"/>
    <mergeCell ref="AD15:BB15"/>
    <mergeCell ref="BD2:BH2"/>
    <mergeCell ref="A3:BH3"/>
    <mergeCell ref="V4:W4"/>
    <mergeCell ref="X4:Y4"/>
    <mergeCell ref="Z4:AA4"/>
    <mergeCell ref="BC14:BG16"/>
    <mergeCell ref="BH14:BH17"/>
    <mergeCell ref="E15:AC15"/>
    <mergeCell ref="AS16:AW16"/>
    <mergeCell ref="AD16:AH16"/>
    <mergeCell ref="O16:S16"/>
    <mergeCell ref="T16:X16"/>
    <mergeCell ref="Y16:AC16"/>
    <mergeCell ref="E14:BB14"/>
    <mergeCell ref="J16:N16"/>
    <mergeCell ref="A48:S48"/>
    <mergeCell ref="E16:I16"/>
    <mergeCell ref="AX16:BB16"/>
    <mergeCell ref="AI16:AM16"/>
    <mergeCell ref="A44:C44"/>
    <mergeCell ref="AN16:AR16"/>
    <mergeCell ref="V6:AM6"/>
    <mergeCell ref="V7:AM7"/>
    <mergeCell ref="Z9:AA9"/>
    <mergeCell ref="Y12:AO12"/>
    <mergeCell ref="Y11:AR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13">
      <selection activeCell="N23" sqref="N23"/>
    </sheetView>
  </sheetViews>
  <sheetFormatPr defaultColWidth="9.00390625" defaultRowHeight="12.75"/>
  <cols>
    <col min="1" max="1" width="7.75390625" style="12" customWidth="1"/>
    <col min="2" max="2" width="9.125" style="12" customWidth="1"/>
    <col min="3" max="3" width="8.00390625" style="12" customWidth="1"/>
    <col min="4" max="5" width="9.125" style="12" customWidth="1"/>
    <col min="6" max="6" width="11.75390625" style="12" customWidth="1"/>
    <col min="7" max="8" width="9.125" style="12" customWidth="1"/>
    <col min="9" max="9" width="10.375" style="12" customWidth="1"/>
    <col min="10" max="13" width="9.375" style="12" customWidth="1"/>
    <col min="14" max="14" width="15.25390625" style="12" customWidth="1"/>
    <col min="15" max="16384" width="9.125" style="12" customWidth="1"/>
  </cols>
  <sheetData>
    <row r="1" ht="10.5">
      <c r="N1" s="13" t="s">
        <v>55</v>
      </c>
    </row>
    <row r="2" spans="12:14" ht="24" customHeight="1">
      <c r="L2" s="14"/>
      <c r="M2" s="120" t="s">
        <v>5</v>
      </c>
      <c r="N2" s="120"/>
    </row>
    <row r="3" ht="14.25" customHeight="1"/>
    <row r="4" spans="1:14" ht="10.5">
      <c r="A4" s="121" t="s">
        <v>56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ht="14.25" customHeight="1"/>
    <row r="6" spans="1:14" ht="10.5">
      <c r="A6" s="12" t="s">
        <v>57</v>
      </c>
      <c r="D6" s="180" t="s">
        <v>399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</row>
    <row r="7" spans="4:7" ht="10.5">
      <c r="D7" s="160" t="s">
        <v>7</v>
      </c>
      <c r="E7" s="160"/>
      <c r="F7" s="160"/>
      <c r="G7" s="160"/>
    </row>
    <row r="8" ht="3.75" customHeight="1"/>
    <row r="9" spans="4:8" ht="10.5">
      <c r="D9" s="13" t="s">
        <v>58</v>
      </c>
      <c r="E9" s="179" t="s">
        <v>416</v>
      </c>
      <c r="F9" s="179"/>
      <c r="G9" s="179"/>
      <c r="H9" s="179"/>
    </row>
    <row r="10" ht="3.75" customHeight="1"/>
    <row r="11" spans="7:9" ht="10.5">
      <c r="G11" s="13" t="s">
        <v>59</v>
      </c>
      <c r="H11" s="20" t="s">
        <v>395</v>
      </c>
      <c r="I11" s="12" t="s">
        <v>9</v>
      </c>
    </row>
    <row r="12" ht="14.25" customHeight="1"/>
    <row r="13" spans="1:14" ht="15" customHeight="1">
      <c r="A13" s="12" t="s">
        <v>60</v>
      </c>
      <c r="H13" s="16"/>
      <c r="I13" s="64" t="s">
        <v>398</v>
      </c>
      <c r="J13" s="64"/>
      <c r="K13" s="64"/>
      <c r="L13" s="64"/>
      <c r="M13" s="64"/>
      <c r="N13" s="64"/>
    </row>
    <row r="14" ht="10.5">
      <c r="A14" s="65" t="s">
        <v>11</v>
      </c>
    </row>
    <row r="15" ht="14.25" customHeight="1"/>
    <row r="16" spans="1:14" ht="14.25" customHeight="1" thickBo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11.25" thickBot="1">
      <c r="A17" s="181" t="s">
        <v>397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3"/>
    </row>
    <row r="18" spans="1:14" ht="42.75" customHeight="1">
      <c r="A18" s="184" t="s">
        <v>61</v>
      </c>
      <c r="B18" s="186" t="s">
        <v>62</v>
      </c>
      <c r="C18" s="187"/>
      <c r="D18" s="187"/>
      <c r="E18" s="187"/>
      <c r="F18" s="187"/>
      <c r="G18" s="187"/>
      <c r="H18" s="188"/>
      <c r="I18" s="192" t="s">
        <v>63</v>
      </c>
      <c r="J18" s="194" t="s">
        <v>64</v>
      </c>
      <c r="K18" s="195"/>
      <c r="L18" s="196" t="s">
        <v>65</v>
      </c>
      <c r="M18" s="197"/>
      <c r="N18" s="198" t="s">
        <v>66</v>
      </c>
    </row>
    <row r="19" spans="1:14" ht="21">
      <c r="A19" s="185"/>
      <c r="B19" s="189"/>
      <c r="C19" s="190"/>
      <c r="D19" s="190"/>
      <c r="E19" s="190"/>
      <c r="F19" s="190"/>
      <c r="G19" s="190"/>
      <c r="H19" s="191"/>
      <c r="I19" s="193"/>
      <c r="J19" s="48" t="s">
        <v>0</v>
      </c>
      <c r="K19" s="32" t="s">
        <v>1</v>
      </c>
      <c r="L19" s="50" t="s">
        <v>67</v>
      </c>
      <c r="M19" s="50" t="s">
        <v>68</v>
      </c>
      <c r="N19" s="193"/>
    </row>
    <row r="20" spans="1:14" ht="11.25" thickBot="1">
      <c r="A20" s="68">
        <v>1</v>
      </c>
      <c r="B20" s="199">
        <v>2</v>
      </c>
      <c r="C20" s="200"/>
      <c r="D20" s="200"/>
      <c r="E20" s="200"/>
      <c r="F20" s="200"/>
      <c r="G20" s="200"/>
      <c r="H20" s="201"/>
      <c r="I20" s="70">
        <v>3</v>
      </c>
      <c r="J20" s="69">
        <v>4</v>
      </c>
      <c r="K20" s="71">
        <v>5</v>
      </c>
      <c r="L20" s="71">
        <v>6</v>
      </c>
      <c r="M20" s="71">
        <v>7</v>
      </c>
      <c r="N20" s="70">
        <v>8</v>
      </c>
    </row>
    <row r="21" spans="1:14" ht="12.75" customHeight="1">
      <c r="A21" s="202" t="s">
        <v>137</v>
      </c>
      <c r="B21" s="203"/>
      <c r="C21" s="203"/>
      <c r="D21" s="203"/>
      <c r="E21" s="203"/>
      <c r="F21" s="203"/>
      <c r="G21" s="203"/>
      <c r="H21" s="204"/>
      <c r="I21" s="67" t="s">
        <v>70</v>
      </c>
      <c r="J21" s="66"/>
      <c r="K21" s="72"/>
      <c r="L21" s="72"/>
      <c r="M21" s="73"/>
      <c r="N21" s="74"/>
    </row>
    <row r="22" spans="1:14" ht="72" customHeight="1">
      <c r="A22" s="75" t="s">
        <v>69</v>
      </c>
      <c r="B22" s="205" t="s">
        <v>138</v>
      </c>
      <c r="C22" s="163"/>
      <c r="D22" s="163"/>
      <c r="E22" s="163"/>
      <c r="F22" s="163"/>
      <c r="G22" s="163"/>
      <c r="H22" s="164"/>
      <c r="I22" s="76" t="s">
        <v>70</v>
      </c>
      <c r="J22" s="75">
        <v>2.059</v>
      </c>
      <c r="K22" s="32">
        <v>4.491</v>
      </c>
      <c r="L22" s="32">
        <v>3.743</v>
      </c>
      <c r="M22" s="77">
        <f>(K22*100)/J22/100</f>
        <v>2.1811559009227777</v>
      </c>
      <c r="N22" s="61" t="s">
        <v>420</v>
      </c>
    </row>
    <row r="23" spans="1:14" ht="21">
      <c r="A23" s="75" t="s">
        <v>71</v>
      </c>
      <c r="B23" s="206" t="s">
        <v>139</v>
      </c>
      <c r="C23" s="207"/>
      <c r="D23" s="207"/>
      <c r="E23" s="207"/>
      <c r="F23" s="207"/>
      <c r="G23" s="207"/>
      <c r="H23" s="208"/>
      <c r="I23" s="76" t="s">
        <v>70</v>
      </c>
      <c r="J23" s="75">
        <v>2.059</v>
      </c>
      <c r="K23" s="32">
        <v>4.491</v>
      </c>
      <c r="L23" s="32">
        <v>3.743</v>
      </c>
      <c r="M23" s="77">
        <f>(K23*100)/J23/100</f>
        <v>2.1811559009227777</v>
      </c>
      <c r="N23" s="61" t="s">
        <v>420</v>
      </c>
    </row>
    <row r="24" spans="1:14" ht="24" customHeight="1">
      <c r="A24" s="75" t="s">
        <v>72</v>
      </c>
      <c r="B24" s="209" t="s">
        <v>140</v>
      </c>
      <c r="C24" s="210"/>
      <c r="D24" s="210"/>
      <c r="E24" s="210"/>
      <c r="F24" s="210"/>
      <c r="G24" s="210"/>
      <c r="H24" s="211"/>
      <c r="I24" s="76" t="s">
        <v>70</v>
      </c>
      <c r="J24" s="75"/>
      <c r="K24" s="32"/>
      <c r="L24" s="32"/>
      <c r="M24" s="77"/>
      <c r="N24" s="78"/>
    </row>
    <row r="25" spans="1:14" ht="10.5">
      <c r="A25" s="75" t="s">
        <v>141</v>
      </c>
      <c r="B25" s="212" t="s">
        <v>142</v>
      </c>
      <c r="C25" s="213"/>
      <c r="D25" s="213"/>
      <c r="E25" s="213"/>
      <c r="F25" s="213"/>
      <c r="G25" s="213"/>
      <c r="H25" s="214"/>
      <c r="I25" s="76" t="s">
        <v>70</v>
      </c>
      <c r="J25" s="75"/>
      <c r="K25" s="32"/>
      <c r="L25" s="32"/>
      <c r="M25" s="77"/>
      <c r="N25" s="78"/>
    </row>
    <row r="26" spans="1:14" ht="24" customHeight="1">
      <c r="A26" s="75" t="s">
        <v>143</v>
      </c>
      <c r="B26" s="215" t="s">
        <v>73</v>
      </c>
      <c r="C26" s="216"/>
      <c r="D26" s="216"/>
      <c r="E26" s="216"/>
      <c r="F26" s="216"/>
      <c r="G26" s="216"/>
      <c r="H26" s="217"/>
      <c r="I26" s="76" t="s">
        <v>70</v>
      </c>
      <c r="J26" s="75"/>
      <c r="K26" s="32"/>
      <c r="L26" s="32"/>
      <c r="M26" s="77"/>
      <c r="N26" s="78"/>
    </row>
    <row r="27" spans="1:14" ht="24" customHeight="1">
      <c r="A27" s="75" t="s">
        <v>144</v>
      </c>
      <c r="B27" s="215" t="s">
        <v>75</v>
      </c>
      <c r="C27" s="216"/>
      <c r="D27" s="216"/>
      <c r="E27" s="216"/>
      <c r="F27" s="216"/>
      <c r="G27" s="216"/>
      <c r="H27" s="217"/>
      <c r="I27" s="76" t="s">
        <v>70</v>
      </c>
      <c r="J27" s="75"/>
      <c r="K27" s="32"/>
      <c r="L27" s="32"/>
      <c r="M27" s="77"/>
      <c r="N27" s="78"/>
    </row>
    <row r="28" spans="1:14" ht="24" customHeight="1">
      <c r="A28" s="75" t="s">
        <v>145</v>
      </c>
      <c r="B28" s="215" t="s">
        <v>77</v>
      </c>
      <c r="C28" s="216"/>
      <c r="D28" s="216"/>
      <c r="E28" s="216"/>
      <c r="F28" s="216"/>
      <c r="G28" s="216"/>
      <c r="H28" s="217"/>
      <c r="I28" s="76" t="s">
        <v>70</v>
      </c>
      <c r="J28" s="75"/>
      <c r="K28" s="32"/>
      <c r="L28" s="32"/>
      <c r="M28" s="77"/>
      <c r="N28" s="78"/>
    </row>
    <row r="29" spans="1:14" ht="10.5">
      <c r="A29" s="75" t="s">
        <v>146</v>
      </c>
      <c r="B29" s="212" t="s">
        <v>147</v>
      </c>
      <c r="C29" s="213"/>
      <c r="D29" s="213"/>
      <c r="E29" s="213"/>
      <c r="F29" s="213"/>
      <c r="G29" s="213"/>
      <c r="H29" s="214"/>
      <c r="I29" s="76" t="s">
        <v>70</v>
      </c>
      <c r="J29" s="75"/>
      <c r="K29" s="32"/>
      <c r="L29" s="32"/>
      <c r="M29" s="77"/>
      <c r="N29" s="78"/>
    </row>
    <row r="30" spans="1:14" ht="10.5">
      <c r="A30" s="75" t="s">
        <v>148</v>
      </c>
      <c r="B30" s="212" t="s">
        <v>149</v>
      </c>
      <c r="C30" s="213"/>
      <c r="D30" s="213"/>
      <c r="E30" s="213"/>
      <c r="F30" s="213"/>
      <c r="G30" s="213"/>
      <c r="H30" s="214"/>
      <c r="I30" s="76" t="s">
        <v>70</v>
      </c>
      <c r="J30" s="75"/>
      <c r="K30" s="32"/>
      <c r="L30" s="32"/>
      <c r="M30" s="77"/>
      <c r="N30" s="78"/>
    </row>
    <row r="31" spans="1:14" ht="10.5">
      <c r="A31" s="75" t="s">
        <v>150</v>
      </c>
      <c r="B31" s="212" t="s">
        <v>151</v>
      </c>
      <c r="C31" s="213"/>
      <c r="D31" s="213"/>
      <c r="E31" s="213"/>
      <c r="F31" s="213"/>
      <c r="G31" s="213"/>
      <c r="H31" s="214"/>
      <c r="I31" s="76" t="s">
        <v>70</v>
      </c>
      <c r="J31" s="75"/>
      <c r="K31" s="32"/>
      <c r="L31" s="32"/>
      <c r="M31" s="77"/>
      <c r="N31" s="78"/>
    </row>
    <row r="32" spans="1:14" ht="10.5">
      <c r="A32" s="75" t="s">
        <v>152</v>
      </c>
      <c r="B32" s="212" t="s">
        <v>153</v>
      </c>
      <c r="C32" s="213"/>
      <c r="D32" s="213"/>
      <c r="E32" s="213"/>
      <c r="F32" s="213"/>
      <c r="G32" s="213"/>
      <c r="H32" s="214"/>
      <c r="I32" s="76" t="s">
        <v>70</v>
      </c>
      <c r="J32" s="75"/>
      <c r="K32" s="32"/>
      <c r="L32" s="32"/>
      <c r="M32" s="77"/>
      <c r="N32" s="78"/>
    </row>
    <row r="33" spans="1:14" ht="24" customHeight="1">
      <c r="A33" s="75" t="s">
        <v>154</v>
      </c>
      <c r="B33" s="215" t="s">
        <v>155</v>
      </c>
      <c r="C33" s="216"/>
      <c r="D33" s="216"/>
      <c r="E33" s="216"/>
      <c r="F33" s="216"/>
      <c r="G33" s="216"/>
      <c r="H33" s="217"/>
      <c r="I33" s="76" t="s">
        <v>70</v>
      </c>
      <c r="J33" s="75"/>
      <c r="K33" s="32"/>
      <c r="L33" s="32"/>
      <c r="M33" s="77"/>
      <c r="N33" s="78"/>
    </row>
    <row r="34" spans="1:14" ht="10.5">
      <c r="A34" s="75" t="s">
        <v>156</v>
      </c>
      <c r="B34" s="218" t="s">
        <v>157</v>
      </c>
      <c r="C34" s="219"/>
      <c r="D34" s="219"/>
      <c r="E34" s="219"/>
      <c r="F34" s="219"/>
      <c r="G34" s="219"/>
      <c r="H34" s="220"/>
      <c r="I34" s="76" t="s">
        <v>70</v>
      </c>
      <c r="J34" s="75"/>
      <c r="K34" s="32"/>
      <c r="L34" s="32"/>
      <c r="M34" s="77"/>
      <c r="N34" s="78"/>
    </row>
    <row r="35" spans="1:14" ht="10.5">
      <c r="A35" s="75" t="s">
        <v>158</v>
      </c>
      <c r="B35" s="221" t="s">
        <v>159</v>
      </c>
      <c r="C35" s="222"/>
      <c r="D35" s="222"/>
      <c r="E35" s="222"/>
      <c r="F35" s="222"/>
      <c r="G35" s="222"/>
      <c r="H35" s="223"/>
      <c r="I35" s="76" t="s">
        <v>70</v>
      </c>
      <c r="J35" s="75"/>
      <c r="K35" s="32"/>
      <c r="L35" s="32"/>
      <c r="M35" s="77"/>
      <c r="N35" s="78"/>
    </row>
    <row r="36" spans="1:14" ht="10.5">
      <c r="A36" s="75" t="s">
        <v>160</v>
      </c>
      <c r="B36" s="218" t="s">
        <v>157</v>
      </c>
      <c r="C36" s="219"/>
      <c r="D36" s="219"/>
      <c r="E36" s="219"/>
      <c r="F36" s="219"/>
      <c r="G36" s="219"/>
      <c r="H36" s="220"/>
      <c r="I36" s="76" t="s">
        <v>70</v>
      </c>
      <c r="J36" s="75"/>
      <c r="K36" s="32"/>
      <c r="L36" s="32"/>
      <c r="M36" s="77"/>
      <c r="N36" s="78"/>
    </row>
    <row r="37" spans="1:14" ht="10.5">
      <c r="A37" s="75" t="s">
        <v>161</v>
      </c>
      <c r="B37" s="212" t="s">
        <v>162</v>
      </c>
      <c r="C37" s="213"/>
      <c r="D37" s="213"/>
      <c r="E37" s="213"/>
      <c r="F37" s="213"/>
      <c r="G37" s="213"/>
      <c r="H37" s="214"/>
      <c r="I37" s="76" t="s">
        <v>70</v>
      </c>
      <c r="J37" s="75"/>
      <c r="K37" s="32"/>
      <c r="L37" s="32"/>
      <c r="M37" s="77"/>
      <c r="N37" s="78"/>
    </row>
    <row r="38" spans="1:14" ht="10.5">
      <c r="A38" s="75" t="s">
        <v>163</v>
      </c>
      <c r="B38" s="212" t="s">
        <v>134</v>
      </c>
      <c r="C38" s="213"/>
      <c r="D38" s="213"/>
      <c r="E38" s="213"/>
      <c r="F38" s="213"/>
      <c r="G38" s="213"/>
      <c r="H38" s="214"/>
      <c r="I38" s="76" t="s">
        <v>70</v>
      </c>
      <c r="J38" s="75"/>
      <c r="K38" s="32"/>
      <c r="L38" s="32"/>
      <c r="M38" s="77"/>
      <c r="N38" s="78"/>
    </row>
    <row r="39" spans="1:14" ht="24" customHeight="1">
      <c r="A39" s="75" t="s">
        <v>164</v>
      </c>
      <c r="B39" s="224" t="s">
        <v>165</v>
      </c>
      <c r="C39" s="225"/>
      <c r="D39" s="225"/>
      <c r="E39" s="225"/>
      <c r="F39" s="225"/>
      <c r="G39" s="225"/>
      <c r="H39" s="226"/>
      <c r="I39" s="76" t="s">
        <v>70</v>
      </c>
      <c r="J39" s="75"/>
      <c r="K39" s="32"/>
      <c r="L39" s="32"/>
      <c r="M39" s="77"/>
      <c r="N39" s="78"/>
    </row>
    <row r="40" spans="1:14" ht="12.75" customHeight="1">
      <c r="A40" s="75" t="s">
        <v>166</v>
      </c>
      <c r="B40" s="221" t="s">
        <v>82</v>
      </c>
      <c r="C40" s="222"/>
      <c r="D40" s="222"/>
      <c r="E40" s="222"/>
      <c r="F40" s="222"/>
      <c r="G40" s="222"/>
      <c r="H40" s="223"/>
      <c r="I40" s="76" t="s">
        <v>70</v>
      </c>
      <c r="J40" s="75"/>
      <c r="K40" s="32"/>
      <c r="L40" s="32"/>
      <c r="M40" s="77"/>
      <c r="N40" s="78"/>
    </row>
    <row r="41" spans="1:14" ht="12.75" customHeight="1">
      <c r="A41" s="75" t="s">
        <v>167</v>
      </c>
      <c r="B41" s="221" t="s">
        <v>83</v>
      </c>
      <c r="C41" s="222"/>
      <c r="D41" s="222"/>
      <c r="E41" s="222"/>
      <c r="F41" s="222"/>
      <c r="G41" s="222"/>
      <c r="H41" s="223"/>
      <c r="I41" s="76" t="s">
        <v>70</v>
      </c>
      <c r="J41" s="75"/>
      <c r="K41" s="32"/>
      <c r="L41" s="32"/>
      <c r="M41" s="77"/>
      <c r="N41" s="78"/>
    </row>
    <row r="42" spans="1:14" ht="24" customHeight="1">
      <c r="A42" s="75" t="s">
        <v>74</v>
      </c>
      <c r="B42" s="209" t="s">
        <v>168</v>
      </c>
      <c r="C42" s="210"/>
      <c r="D42" s="210"/>
      <c r="E42" s="210"/>
      <c r="F42" s="210"/>
      <c r="G42" s="210"/>
      <c r="H42" s="211"/>
      <c r="I42" s="76" t="s">
        <v>70</v>
      </c>
      <c r="J42" s="75"/>
      <c r="K42" s="32"/>
      <c r="L42" s="32"/>
      <c r="M42" s="77"/>
      <c r="N42" s="78"/>
    </row>
    <row r="43" spans="1:14" ht="24" customHeight="1">
      <c r="A43" s="75" t="s">
        <v>169</v>
      </c>
      <c r="B43" s="224" t="s">
        <v>73</v>
      </c>
      <c r="C43" s="225"/>
      <c r="D43" s="225"/>
      <c r="E43" s="225"/>
      <c r="F43" s="225"/>
      <c r="G43" s="225"/>
      <c r="H43" s="226"/>
      <c r="I43" s="76" t="s">
        <v>70</v>
      </c>
      <c r="J43" s="75"/>
      <c r="K43" s="32"/>
      <c r="L43" s="32"/>
      <c r="M43" s="77"/>
      <c r="N43" s="78"/>
    </row>
    <row r="44" spans="1:14" ht="24" customHeight="1">
      <c r="A44" s="75" t="s">
        <v>170</v>
      </c>
      <c r="B44" s="224" t="s">
        <v>75</v>
      </c>
      <c r="C44" s="225"/>
      <c r="D44" s="225"/>
      <c r="E44" s="225"/>
      <c r="F44" s="225"/>
      <c r="G44" s="225"/>
      <c r="H44" s="226"/>
      <c r="I44" s="76" t="s">
        <v>70</v>
      </c>
      <c r="J44" s="75"/>
      <c r="K44" s="32"/>
      <c r="L44" s="32"/>
      <c r="M44" s="77"/>
      <c r="N44" s="78"/>
    </row>
    <row r="45" spans="1:14" ht="24" customHeight="1">
      <c r="A45" s="75" t="s">
        <v>171</v>
      </c>
      <c r="B45" s="224" t="s">
        <v>77</v>
      </c>
      <c r="C45" s="225"/>
      <c r="D45" s="225"/>
      <c r="E45" s="225"/>
      <c r="F45" s="225"/>
      <c r="G45" s="225"/>
      <c r="H45" s="226"/>
      <c r="I45" s="76" t="s">
        <v>70</v>
      </c>
      <c r="J45" s="75"/>
      <c r="K45" s="32"/>
      <c r="L45" s="32"/>
      <c r="M45" s="77"/>
      <c r="N45" s="78"/>
    </row>
    <row r="46" spans="1:14" ht="10.5">
      <c r="A46" s="75" t="s">
        <v>76</v>
      </c>
      <c r="B46" s="227" t="s">
        <v>172</v>
      </c>
      <c r="C46" s="228"/>
      <c r="D46" s="228"/>
      <c r="E46" s="228"/>
      <c r="F46" s="228"/>
      <c r="G46" s="228"/>
      <c r="H46" s="229"/>
      <c r="I46" s="76" t="s">
        <v>70</v>
      </c>
      <c r="J46" s="75"/>
      <c r="K46" s="32"/>
      <c r="L46" s="32"/>
      <c r="M46" s="77"/>
      <c r="N46" s="78"/>
    </row>
    <row r="47" spans="1:14" ht="10.5">
      <c r="A47" s="75" t="s">
        <v>78</v>
      </c>
      <c r="B47" s="206" t="s">
        <v>173</v>
      </c>
      <c r="C47" s="207"/>
      <c r="D47" s="207"/>
      <c r="E47" s="207"/>
      <c r="F47" s="207"/>
      <c r="G47" s="207"/>
      <c r="H47" s="208"/>
      <c r="I47" s="76" t="s">
        <v>70</v>
      </c>
      <c r="J47" s="75"/>
      <c r="K47" s="32"/>
      <c r="L47" s="32"/>
      <c r="M47" s="77"/>
      <c r="N47" s="78"/>
    </row>
    <row r="48" spans="1:14" ht="10.5">
      <c r="A48" s="75" t="s">
        <v>174</v>
      </c>
      <c r="B48" s="227" t="s">
        <v>175</v>
      </c>
      <c r="C48" s="228"/>
      <c r="D48" s="228"/>
      <c r="E48" s="228"/>
      <c r="F48" s="228"/>
      <c r="G48" s="228"/>
      <c r="H48" s="229"/>
      <c r="I48" s="76" t="s">
        <v>70</v>
      </c>
      <c r="J48" s="75"/>
      <c r="K48" s="32"/>
      <c r="L48" s="32"/>
      <c r="M48" s="77"/>
      <c r="N48" s="78"/>
    </row>
    <row r="49" spans="1:14" ht="10.5">
      <c r="A49" s="75" t="s">
        <v>176</v>
      </c>
      <c r="B49" s="212" t="s">
        <v>177</v>
      </c>
      <c r="C49" s="213"/>
      <c r="D49" s="213"/>
      <c r="E49" s="213"/>
      <c r="F49" s="213"/>
      <c r="G49" s="213"/>
      <c r="H49" s="214"/>
      <c r="I49" s="76" t="s">
        <v>70</v>
      </c>
      <c r="J49" s="75"/>
      <c r="K49" s="32"/>
      <c r="L49" s="32"/>
      <c r="M49" s="77"/>
      <c r="N49" s="78"/>
    </row>
    <row r="50" spans="1:14" ht="24" customHeight="1">
      <c r="A50" s="75" t="s">
        <v>178</v>
      </c>
      <c r="B50" s="224" t="s">
        <v>73</v>
      </c>
      <c r="C50" s="225"/>
      <c r="D50" s="225"/>
      <c r="E50" s="225"/>
      <c r="F50" s="225"/>
      <c r="G50" s="225"/>
      <c r="H50" s="226"/>
      <c r="I50" s="76" t="s">
        <v>70</v>
      </c>
      <c r="J50" s="75"/>
      <c r="K50" s="32"/>
      <c r="L50" s="32"/>
      <c r="M50" s="77"/>
      <c r="N50" s="78"/>
    </row>
    <row r="51" spans="1:14" ht="24" customHeight="1">
      <c r="A51" s="75" t="s">
        <v>179</v>
      </c>
      <c r="B51" s="224" t="s">
        <v>75</v>
      </c>
      <c r="C51" s="225"/>
      <c r="D51" s="225"/>
      <c r="E51" s="225"/>
      <c r="F51" s="225"/>
      <c r="G51" s="225"/>
      <c r="H51" s="226"/>
      <c r="I51" s="76" t="s">
        <v>70</v>
      </c>
      <c r="J51" s="75"/>
      <c r="K51" s="32"/>
      <c r="L51" s="32"/>
      <c r="M51" s="77"/>
      <c r="N51" s="78"/>
    </row>
    <row r="52" spans="1:14" ht="24" customHeight="1">
      <c r="A52" s="75" t="s">
        <v>180</v>
      </c>
      <c r="B52" s="224" t="s">
        <v>77</v>
      </c>
      <c r="C52" s="225"/>
      <c r="D52" s="225"/>
      <c r="E52" s="225"/>
      <c r="F52" s="225"/>
      <c r="G52" s="225"/>
      <c r="H52" s="226"/>
      <c r="I52" s="76" t="s">
        <v>70</v>
      </c>
      <c r="J52" s="75"/>
      <c r="K52" s="32"/>
      <c r="L52" s="32"/>
      <c r="M52" s="77"/>
      <c r="N52" s="78"/>
    </row>
    <row r="53" spans="1:14" ht="10.5">
      <c r="A53" s="75" t="s">
        <v>181</v>
      </c>
      <c r="B53" s="212" t="s">
        <v>130</v>
      </c>
      <c r="C53" s="213"/>
      <c r="D53" s="213"/>
      <c r="E53" s="213"/>
      <c r="F53" s="213"/>
      <c r="G53" s="213"/>
      <c r="H53" s="214"/>
      <c r="I53" s="76" t="s">
        <v>70</v>
      </c>
      <c r="J53" s="75"/>
      <c r="K53" s="32"/>
      <c r="L53" s="32"/>
      <c r="M53" s="77"/>
      <c r="N53" s="78"/>
    </row>
    <row r="54" spans="1:14" ht="10.5">
      <c r="A54" s="75" t="s">
        <v>182</v>
      </c>
      <c r="B54" s="212" t="s">
        <v>131</v>
      </c>
      <c r="C54" s="213"/>
      <c r="D54" s="213"/>
      <c r="E54" s="213"/>
      <c r="F54" s="213"/>
      <c r="G54" s="213"/>
      <c r="H54" s="214"/>
      <c r="I54" s="76" t="s">
        <v>70</v>
      </c>
      <c r="J54" s="75"/>
      <c r="K54" s="32"/>
      <c r="L54" s="32"/>
      <c r="M54" s="77"/>
      <c r="N54" s="78"/>
    </row>
    <row r="55" spans="1:14" ht="10.5">
      <c r="A55" s="75" t="s">
        <v>183</v>
      </c>
      <c r="B55" s="212" t="s">
        <v>132</v>
      </c>
      <c r="C55" s="213"/>
      <c r="D55" s="213"/>
      <c r="E55" s="213"/>
      <c r="F55" s="213"/>
      <c r="G55" s="213"/>
      <c r="H55" s="214"/>
      <c r="I55" s="76" t="s">
        <v>70</v>
      </c>
      <c r="J55" s="75"/>
      <c r="K55" s="32"/>
      <c r="L55" s="32"/>
      <c r="M55" s="77"/>
      <c r="N55" s="78"/>
    </row>
    <row r="56" spans="1:14" ht="10.5">
      <c r="A56" s="75" t="s">
        <v>184</v>
      </c>
      <c r="B56" s="212" t="s">
        <v>133</v>
      </c>
      <c r="C56" s="213"/>
      <c r="D56" s="213"/>
      <c r="E56" s="213"/>
      <c r="F56" s="213"/>
      <c r="G56" s="213"/>
      <c r="H56" s="214"/>
      <c r="I56" s="76" t="s">
        <v>70</v>
      </c>
      <c r="J56" s="75"/>
      <c r="K56" s="32"/>
      <c r="L56" s="32"/>
      <c r="M56" s="77"/>
      <c r="N56" s="78"/>
    </row>
    <row r="57" spans="1:14" ht="10.5">
      <c r="A57" s="75" t="s">
        <v>185</v>
      </c>
      <c r="B57" s="212" t="s">
        <v>134</v>
      </c>
      <c r="C57" s="213"/>
      <c r="D57" s="213"/>
      <c r="E57" s="213"/>
      <c r="F57" s="213"/>
      <c r="G57" s="213"/>
      <c r="H57" s="214"/>
      <c r="I57" s="76" t="s">
        <v>70</v>
      </c>
      <c r="J57" s="75"/>
      <c r="K57" s="32"/>
      <c r="L57" s="32"/>
      <c r="M57" s="77"/>
      <c r="N57" s="78"/>
    </row>
    <row r="58" spans="1:14" ht="24" customHeight="1">
      <c r="A58" s="75" t="s">
        <v>186</v>
      </c>
      <c r="B58" s="224" t="s">
        <v>135</v>
      </c>
      <c r="C58" s="225"/>
      <c r="D58" s="225"/>
      <c r="E58" s="225"/>
      <c r="F58" s="225"/>
      <c r="G58" s="225"/>
      <c r="H58" s="226"/>
      <c r="I58" s="76" t="s">
        <v>70</v>
      </c>
      <c r="J58" s="75"/>
      <c r="K58" s="32"/>
      <c r="L58" s="32"/>
      <c r="M58" s="77"/>
      <c r="N58" s="78"/>
    </row>
    <row r="59" spans="1:14" ht="10.5">
      <c r="A59" s="75" t="s">
        <v>187</v>
      </c>
      <c r="B59" s="221" t="s">
        <v>82</v>
      </c>
      <c r="C59" s="222"/>
      <c r="D59" s="222"/>
      <c r="E59" s="222"/>
      <c r="F59" s="222"/>
      <c r="G59" s="222"/>
      <c r="H59" s="223"/>
      <c r="I59" s="76" t="s">
        <v>70</v>
      </c>
      <c r="J59" s="75"/>
      <c r="K59" s="32"/>
      <c r="L59" s="32"/>
      <c r="M59" s="77"/>
      <c r="N59" s="78"/>
    </row>
    <row r="60" spans="1:14" ht="10.5">
      <c r="A60" s="75" t="s">
        <v>188</v>
      </c>
      <c r="B60" s="221" t="s">
        <v>83</v>
      </c>
      <c r="C60" s="222"/>
      <c r="D60" s="222"/>
      <c r="E60" s="222"/>
      <c r="F60" s="222"/>
      <c r="G60" s="222"/>
      <c r="H60" s="223"/>
      <c r="I60" s="76" t="s">
        <v>70</v>
      </c>
      <c r="J60" s="75"/>
      <c r="K60" s="32"/>
      <c r="L60" s="32"/>
      <c r="M60" s="77"/>
      <c r="N60" s="78"/>
    </row>
    <row r="61" spans="1:14" ht="10.5">
      <c r="A61" s="75" t="s">
        <v>189</v>
      </c>
      <c r="B61" s="227" t="s">
        <v>190</v>
      </c>
      <c r="C61" s="228"/>
      <c r="D61" s="228"/>
      <c r="E61" s="228"/>
      <c r="F61" s="228"/>
      <c r="G61" s="228"/>
      <c r="H61" s="229"/>
      <c r="I61" s="76" t="s">
        <v>70</v>
      </c>
      <c r="J61" s="75"/>
      <c r="K61" s="32"/>
      <c r="L61" s="32"/>
      <c r="M61" s="77"/>
      <c r="N61" s="78"/>
    </row>
    <row r="62" spans="1:14" ht="10.5">
      <c r="A62" s="75" t="s">
        <v>191</v>
      </c>
      <c r="B62" s="227" t="s">
        <v>192</v>
      </c>
      <c r="C62" s="228"/>
      <c r="D62" s="228"/>
      <c r="E62" s="228"/>
      <c r="F62" s="228"/>
      <c r="G62" s="228"/>
      <c r="H62" s="229"/>
      <c r="I62" s="76" t="s">
        <v>70</v>
      </c>
      <c r="J62" s="75"/>
      <c r="K62" s="32"/>
      <c r="L62" s="32"/>
      <c r="M62" s="77"/>
      <c r="N62" s="78"/>
    </row>
    <row r="63" spans="1:14" ht="10.5">
      <c r="A63" s="75" t="s">
        <v>193</v>
      </c>
      <c r="B63" s="212" t="s">
        <v>177</v>
      </c>
      <c r="C63" s="213"/>
      <c r="D63" s="213"/>
      <c r="E63" s="213"/>
      <c r="F63" s="213"/>
      <c r="G63" s="213"/>
      <c r="H63" s="214"/>
      <c r="I63" s="76" t="s">
        <v>70</v>
      </c>
      <c r="J63" s="75"/>
      <c r="K63" s="32"/>
      <c r="L63" s="32"/>
      <c r="M63" s="77"/>
      <c r="N63" s="78"/>
    </row>
    <row r="64" spans="1:14" ht="24" customHeight="1">
      <c r="A64" s="75" t="s">
        <v>194</v>
      </c>
      <c r="B64" s="224" t="s">
        <v>73</v>
      </c>
      <c r="C64" s="225"/>
      <c r="D64" s="225"/>
      <c r="E64" s="225"/>
      <c r="F64" s="225"/>
      <c r="G64" s="225"/>
      <c r="H64" s="226"/>
      <c r="I64" s="76" t="s">
        <v>70</v>
      </c>
      <c r="J64" s="75"/>
      <c r="K64" s="32"/>
      <c r="L64" s="32"/>
      <c r="M64" s="77"/>
      <c r="N64" s="78"/>
    </row>
    <row r="65" spans="1:14" ht="24" customHeight="1">
      <c r="A65" s="75" t="s">
        <v>195</v>
      </c>
      <c r="B65" s="224" t="s">
        <v>75</v>
      </c>
      <c r="C65" s="225"/>
      <c r="D65" s="225"/>
      <c r="E65" s="225"/>
      <c r="F65" s="225"/>
      <c r="G65" s="225"/>
      <c r="H65" s="226"/>
      <c r="I65" s="76" t="s">
        <v>70</v>
      </c>
      <c r="J65" s="75"/>
      <c r="K65" s="32"/>
      <c r="L65" s="32"/>
      <c r="M65" s="77"/>
      <c r="N65" s="78"/>
    </row>
    <row r="66" spans="1:14" ht="24" customHeight="1">
      <c r="A66" s="75" t="s">
        <v>195</v>
      </c>
      <c r="B66" s="224" t="s">
        <v>77</v>
      </c>
      <c r="C66" s="225"/>
      <c r="D66" s="225"/>
      <c r="E66" s="225"/>
      <c r="F66" s="225"/>
      <c r="G66" s="225"/>
      <c r="H66" s="226"/>
      <c r="I66" s="76" t="s">
        <v>70</v>
      </c>
      <c r="J66" s="75"/>
      <c r="K66" s="32"/>
      <c r="L66" s="32"/>
      <c r="M66" s="77"/>
      <c r="N66" s="78"/>
    </row>
    <row r="67" spans="1:14" ht="10.5">
      <c r="A67" s="75" t="s">
        <v>196</v>
      </c>
      <c r="B67" s="212" t="s">
        <v>130</v>
      </c>
      <c r="C67" s="213"/>
      <c r="D67" s="213"/>
      <c r="E67" s="213"/>
      <c r="F67" s="213"/>
      <c r="G67" s="213"/>
      <c r="H67" s="214"/>
      <c r="I67" s="76" t="s">
        <v>70</v>
      </c>
      <c r="J67" s="75"/>
      <c r="K67" s="32"/>
      <c r="L67" s="32"/>
      <c r="M67" s="77"/>
      <c r="N67" s="78"/>
    </row>
    <row r="68" spans="1:14" ht="10.5">
      <c r="A68" s="75" t="s">
        <v>197</v>
      </c>
      <c r="B68" s="212" t="s">
        <v>131</v>
      </c>
      <c r="C68" s="213"/>
      <c r="D68" s="213"/>
      <c r="E68" s="213"/>
      <c r="F68" s="213"/>
      <c r="G68" s="213"/>
      <c r="H68" s="214"/>
      <c r="I68" s="76" t="s">
        <v>70</v>
      </c>
      <c r="J68" s="75"/>
      <c r="K68" s="32"/>
      <c r="L68" s="32"/>
      <c r="M68" s="77"/>
      <c r="N68" s="78"/>
    </row>
    <row r="69" spans="1:14" ht="10.5">
      <c r="A69" s="75" t="s">
        <v>198</v>
      </c>
      <c r="B69" s="212" t="s">
        <v>132</v>
      </c>
      <c r="C69" s="213"/>
      <c r="D69" s="213"/>
      <c r="E69" s="213"/>
      <c r="F69" s="213"/>
      <c r="G69" s="213"/>
      <c r="H69" s="214"/>
      <c r="I69" s="76" t="s">
        <v>70</v>
      </c>
      <c r="J69" s="75"/>
      <c r="K69" s="32"/>
      <c r="L69" s="32"/>
      <c r="M69" s="77"/>
      <c r="N69" s="78"/>
    </row>
    <row r="70" spans="1:14" ht="10.5">
      <c r="A70" s="75" t="s">
        <v>199</v>
      </c>
      <c r="B70" s="212" t="s">
        <v>133</v>
      </c>
      <c r="C70" s="213"/>
      <c r="D70" s="213"/>
      <c r="E70" s="213"/>
      <c r="F70" s="213"/>
      <c r="G70" s="213"/>
      <c r="H70" s="214"/>
      <c r="I70" s="76" t="s">
        <v>70</v>
      </c>
      <c r="J70" s="75"/>
      <c r="K70" s="32"/>
      <c r="L70" s="32"/>
      <c r="M70" s="77"/>
      <c r="N70" s="78"/>
    </row>
    <row r="71" spans="1:14" ht="10.5">
      <c r="A71" s="75" t="s">
        <v>200</v>
      </c>
      <c r="B71" s="212" t="s">
        <v>134</v>
      </c>
      <c r="C71" s="213"/>
      <c r="D71" s="213"/>
      <c r="E71" s="213"/>
      <c r="F71" s="213"/>
      <c r="G71" s="213"/>
      <c r="H71" s="214"/>
      <c r="I71" s="76" t="s">
        <v>70</v>
      </c>
      <c r="J71" s="75"/>
      <c r="K71" s="32"/>
      <c r="L71" s="32"/>
      <c r="M71" s="77"/>
      <c r="N71" s="78"/>
    </row>
    <row r="72" spans="1:14" ht="24" customHeight="1">
      <c r="A72" s="75" t="s">
        <v>201</v>
      </c>
      <c r="B72" s="224" t="s">
        <v>135</v>
      </c>
      <c r="C72" s="225"/>
      <c r="D72" s="225"/>
      <c r="E72" s="225"/>
      <c r="F72" s="225"/>
      <c r="G72" s="225"/>
      <c r="H72" s="226"/>
      <c r="I72" s="76" t="s">
        <v>70</v>
      </c>
      <c r="J72" s="75"/>
      <c r="K72" s="32"/>
      <c r="L72" s="32"/>
      <c r="M72" s="77"/>
      <c r="N72" s="78"/>
    </row>
    <row r="73" spans="1:14" ht="10.5">
      <c r="A73" s="75" t="s">
        <v>202</v>
      </c>
      <c r="B73" s="221" t="s">
        <v>82</v>
      </c>
      <c r="C73" s="222"/>
      <c r="D73" s="222"/>
      <c r="E73" s="222"/>
      <c r="F73" s="222"/>
      <c r="G73" s="222"/>
      <c r="H73" s="223"/>
      <c r="I73" s="76" t="s">
        <v>70</v>
      </c>
      <c r="J73" s="75"/>
      <c r="K73" s="32"/>
      <c r="L73" s="32"/>
      <c r="M73" s="77"/>
      <c r="N73" s="78"/>
    </row>
    <row r="74" spans="1:14" ht="10.5">
      <c r="A74" s="75" t="s">
        <v>203</v>
      </c>
      <c r="B74" s="221" t="s">
        <v>83</v>
      </c>
      <c r="C74" s="222"/>
      <c r="D74" s="222"/>
      <c r="E74" s="222"/>
      <c r="F74" s="222"/>
      <c r="G74" s="222"/>
      <c r="H74" s="223"/>
      <c r="I74" s="76" t="s">
        <v>70</v>
      </c>
      <c r="J74" s="75"/>
      <c r="K74" s="32"/>
      <c r="L74" s="32"/>
      <c r="M74" s="77"/>
      <c r="N74" s="78"/>
    </row>
    <row r="75" spans="1:14" ht="10.5">
      <c r="A75" s="75" t="s">
        <v>79</v>
      </c>
      <c r="B75" s="206" t="s">
        <v>204</v>
      </c>
      <c r="C75" s="207"/>
      <c r="D75" s="207"/>
      <c r="E75" s="207"/>
      <c r="F75" s="207"/>
      <c r="G75" s="207"/>
      <c r="H75" s="208"/>
      <c r="I75" s="76" t="s">
        <v>70</v>
      </c>
      <c r="J75" s="75"/>
      <c r="K75" s="32"/>
      <c r="L75" s="32"/>
      <c r="M75" s="77"/>
      <c r="N75" s="78"/>
    </row>
    <row r="76" spans="1:14" ht="10.5">
      <c r="A76" s="75" t="s">
        <v>80</v>
      </c>
      <c r="B76" s="206" t="s">
        <v>205</v>
      </c>
      <c r="C76" s="207"/>
      <c r="D76" s="207"/>
      <c r="E76" s="207"/>
      <c r="F76" s="207"/>
      <c r="G76" s="207"/>
      <c r="H76" s="208"/>
      <c r="I76" s="76" t="s">
        <v>70</v>
      </c>
      <c r="J76" s="75"/>
      <c r="K76" s="32"/>
      <c r="L76" s="32"/>
      <c r="M76" s="77"/>
      <c r="N76" s="78"/>
    </row>
    <row r="77" spans="1:14" ht="10.5">
      <c r="A77" s="75" t="s">
        <v>206</v>
      </c>
      <c r="B77" s="227" t="s">
        <v>207</v>
      </c>
      <c r="C77" s="228"/>
      <c r="D77" s="228"/>
      <c r="E77" s="228"/>
      <c r="F77" s="228"/>
      <c r="G77" s="228"/>
      <c r="H77" s="229"/>
      <c r="I77" s="76" t="s">
        <v>70</v>
      </c>
      <c r="J77" s="75"/>
      <c r="K77" s="32"/>
      <c r="L77" s="32"/>
      <c r="M77" s="77"/>
      <c r="N77" s="78"/>
    </row>
    <row r="78" spans="1:14" ht="10.5">
      <c r="A78" s="75" t="s">
        <v>208</v>
      </c>
      <c r="B78" s="227" t="s">
        <v>209</v>
      </c>
      <c r="C78" s="228"/>
      <c r="D78" s="228"/>
      <c r="E78" s="228"/>
      <c r="F78" s="228"/>
      <c r="G78" s="228"/>
      <c r="H78" s="229"/>
      <c r="I78" s="76" t="s">
        <v>70</v>
      </c>
      <c r="J78" s="75"/>
      <c r="K78" s="32"/>
      <c r="L78" s="32"/>
      <c r="M78" s="77"/>
      <c r="N78" s="78"/>
    </row>
    <row r="79" spans="1:14" ht="10.5">
      <c r="A79" s="75" t="s">
        <v>84</v>
      </c>
      <c r="B79" s="205" t="s">
        <v>210</v>
      </c>
      <c r="C79" s="163"/>
      <c r="D79" s="163"/>
      <c r="E79" s="163"/>
      <c r="F79" s="163"/>
      <c r="G79" s="163"/>
      <c r="H79" s="164"/>
      <c r="I79" s="76" t="s">
        <v>70</v>
      </c>
      <c r="J79" s="75"/>
      <c r="K79" s="32"/>
      <c r="L79" s="32"/>
      <c r="M79" s="77"/>
      <c r="N79" s="78"/>
    </row>
    <row r="80" spans="1:14" ht="10.5">
      <c r="A80" s="75" t="s">
        <v>85</v>
      </c>
      <c r="B80" s="206" t="s">
        <v>211</v>
      </c>
      <c r="C80" s="207"/>
      <c r="D80" s="207"/>
      <c r="E80" s="207"/>
      <c r="F80" s="207"/>
      <c r="G80" s="207"/>
      <c r="H80" s="208"/>
      <c r="I80" s="76" t="s">
        <v>70</v>
      </c>
      <c r="J80" s="75"/>
      <c r="K80" s="32"/>
      <c r="L80" s="32"/>
      <c r="M80" s="77"/>
      <c r="N80" s="78"/>
    </row>
    <row r="81" spans="1:14" ht="10.5">
      <c r="A81" s="75" t="s">
        <v>86</v>
      </c>
      <c r="B81" s="206" t="s">
        <v>212</v>
      </c>
      <c r="C81" s="207"/>
      <c r="D81" s="207"/>
      <c r="E81" s="207"/>
      <c r="F81" s="207"/>
      <c r="G81" s="207"/>
      <c r="H81" s="208"/>
      <c r="I81" s="76" t="s">
        <v>70</v>
      </c>
      <c r="J81" s="75"/>
      <c r="K81" s="32"/>
      <c r="L81" s="32"/>
      <c r="M81" s="77"/>
      <c r="N81" s="78"/>
    </row>
    <row r="82" spans="1:14" ht="10.5">
      <c r="A82" s="75" t="s">
        <v>87</v>
      </c>
      <c r="B82" s="206" t="s">
        <v>213</v>
      </c>
      <c r="C82" s="207"/>
      <c r="D82" s="207"/>
      <c r="E82" s="207"/>
      <c r="F82" s="207"/>
      <c r="G82" s="207"/>
      <c r="H82" s="208"/>
      <c r="I82" s="76" t="s">
        <v>70</v>
      </c>
      <c r="J82" s="75"/>
      <c r="K82" s="32"/>
      <c r="L82" s="32"/>
      <c r="M82" s="77"/>
      <c r="N82" s="78"/>
    </row>
    <row r="83" spans="1:14" ht="10.5">
      <c r="A83" s="75" t="s">
        <v>88</v>
      </c>
      <c r="B83" s="206" t="s">
        <v>214</v>
      </c>
      <c r="C83" s="207"/>
      <c r="D83" s="207"/>
      <c r="E83" s="207"/>
      <c r="F83" s="207"/>
      <c r="G83" s="207"/>
      <c r="H83" s="208"/>
      <c r="I83" s="76" t="s">
        <v>70</v>
      </c>
      <c r="J83" s="75"/>
      <c r="K83" s="32"/>
      <c r="L83" s="32"/>
      <c r="M83" s="77"/>
      <c r="N83" s="78"/>
    </row>
    <row r="84" spans="1:14" ht="10.5">
      <c r="A84" s="75" t="s">
        <v>89</v>
      </c>
      <c r="B84" s="206" t="s">
        <v>215</v>
      </c>
      <c r="C84" s="207"/>
      <c r="D84" s="207"/>
      <c r="E84" s="207"/>
      <c r="F84" s="207"/>
      <c r="G84" s="207"/>
      <c r="H84" s="208"/>
      <c r="I84" s="76" t="s">
        <v>70</v>
      </c>
      <c r="J84" s="75"/>
      <c r="K84" s="32"/>
      <c r="L84" s="32"/>
      <c r="M84" s="77"/>
      <c r="N84" s="78"/>
    </row>
    <row r="85" spans="1:14" ht="10.5">
      <c r="A85" s="75" t="s">
        <v>92</v>
      </c>
      <c r="B85" s="227" t="s">
        <v>216</v>
      </c>
      <c r="C85" s="228"/>
      <c r="D85" s="228"/>
      <c r="E85" s="228"/>
      <c r="F85" s="228"/>
      <c r="G85" s="228"/>
      <c r="H85" s="229"/>
      <c r="I85" s="76" t="s">
        <v>70</v>
      </c>
      <c r="J85" s="75"/>
      <c r="K85" s="32"/>
      <c r="L85" s="32"/>
      <c r="M85" s="77"/>
      <c r="N85" s="78"/>
    </row>
    <row r="86" spans="1:14" ht="24" customHeight="1">
      <c r="A86" s="75" t="s">
        <v>217</v>
      </c>
      <c r="B86" s="224" t="s">
        <v>218</v>
      </c>
      <c r="C86" s="225"/>
      <c r="D86" s="225"/>
      <c r="E86" s="225"/>
      <c r="F86" s="225"/>
      <c r="G86" s="225"/>
      <c r="H86" s="226"/>
      <c r="I86" s="76" t="s">
        <v>70</v>
      </c>
      <c r="J86" s="75"/>
      <c r="K86" s="32"/>
      <c r="L86" s="32"/>
      <c r="M86" s="77"/>
      <c r="N86" s="78"/>
    </row>
    <row r="87" spans="1:14" ht="10.5">
      <c r="A87" s="75" t="s">
        <v>93</v>
      </c>
      <c r="B87" s="227" t="s">
        <v>219</v>
      </c>
      <c r="C87" s="228"/>
      <c r="D87" s="228"/>
      <c r="E87" s="228"/>
      <c r="F87" s="228"/>
      <c r="G87" s="228"/>
      <c r="H87" s="229"/>
      <c r="I87" s="76" t="s">
        <v>70</v>
      </c>
      <c r="J87" s="75"/>
      <c r="K87" s="32"/>
      <c r="L87" s="32"/>
      <c r="M87" s="77"/>
      <c r="N87" s="78"/>
    </row>
    <row r="88" spans="1:14" ht="24" customHeight="1">
      <c r="A88" s="75" t="s">
        <v>220</v>
      </c>
      <c r="B88" s="224" t="s">
        <v>221</v>
      </c>
      <c r="C88" s="225"/>
      <c r="D88" s="225"/>
      <c r="E88" s="225"/>
      <c r="F88" s="225"/>
      <c r="G88" s="225"/>
      <c r="H88" s="226"/>
      <c r="I88" s="76" t="s">
        <v>70</v>
      </c>
      <c r="J88" s="75"/>
      <c r="K88" s="32"/>
      <c r="L88" s="32"/>
      <c r="M88" s="77"/>
      <c r="N88" s="78"/>
    </row>
    <row r="89" spans="1:14" ht="10.5">
      <c r="A89" s="75" t="s">
        <v>90</v>
      </c>
      <c r="B89" s="206" t="s">
        <v>222</v>
      </c>
      <c r="C89" s="207"/>
      <c r="D89" s="207"/>
      <c r="E89" s="207"/>
      <c r="F89" s="207"/>
      <c r="G89" s="207"/>
      <c r="H89" s="208"/>
      <c r="I89" s="76" t="s">
        <v>70</v>
      </c>
      <c r="J89" s="75"/>
      <c r="K89" s="32"/>
      <c r="L89" s="32"/>
      <c r="M89" s="77"/>
      <c r="N89" s="78"/>
    </row>
    <row r="90" spans="1:14" ht="11.25" thickBot="1">
      <c r="A90" s="79" t="s">
        <v>91</v>
      </c>
      <c r="B90" s="230" t="s">
        <v>223</v>
      </c>
      <c r="C90" s="231"/>
      <c r="D90" s="231"/>
      <c r="E90" s="231"/>
      <c r="F90" s="231"/>
      <c r="G90" s="231"/>
      <c r="H90" s="232"/>
      <c r="I90" s="80" t="s">
        <v>70</v>
      </c>
      <c r="J90" s="79"/>
      <c r="K90" s="81"/>
      <c r="L90" s="81"/>
      <c r="M90" s="82"/>
      <c r="N90" s="83"/>
    </row>
    <row r="91" spans="1:14" ht="10.5">
      <c r="A91" s="66" t="s">
        <v>95</v>
      </c>
      <c r="B91" s="233" t="s">
        <v>94</v>
      </c>
      <c r="C91" s="234"/>
      <c r="D91" s="234"/>
      <c r="E91" s="234"/>
      <c r="F91" s="234"/>
      <c r="G91" s="234"/>
      <c r="H91" s="235"/>
      <c r="I91" s="67" t="s">
        <v>129</v>
      </c>
      <c r="J91" s="66"/>
      <c r="K91" s="72"/>
      <c r="L91" s="72"/>
      <c r="M91" s="73"/>
      <c r="N91" s="74"/>
    </row>
    <row r="92" spans="1:14" ht="36" customHeight="1">
      <c r="A92" s="75" t="s">
        <v>96</v>
      </c>
      <c r="B92" s="236" t="s">
        <v>224</v>
      </c>
      <c r="C92" s="237"/>
      <c r="D92" s="237"/>
      <c r="E92" s="237"/>
      <c r="F92" s="237"/>
      <c r="G92" s="237"/>
      <c r="H92" s="238"/>
      <c r="I92" s="76" t="s">
        <v>70</v>
      </c>
      <c r="J92" s="75"/>
      <c r="K92" s="32"/>
      <c r="L92" s="32"/>
      <c r="M92" s="77"/>
      <c r="N92" s="78"/>
    </row>
    <row r="93" spans="1:14" ht="10.5">
      <c r="A93" s="75" t="s">
        <v>97</v>
      </c>
      <c r="B93" s="227" t="s">
        <v>225</v>
      </c>
      <c r="C93" s="228"/>
      <c r="D93" s="228"/>
      <c r="E93" s="228"/>
      <c r="F93" s="228"/>
      <c r="G93" s="228"/>
      <c r="H93" s="229"/>
      <c r="I93" s="76" t="s">
        <v>70</v>
      </c>
      <c r="J93" s="75"/>
      <c r="K93" s="32"/>
      <c r="L93" s="32"/>
      <c r="M93" s="77"/>
      <c r="N93" s="78"/>
    </row>
    <row r="94" spans="1:14" ht="24" customHeight="1">
      <c r="A94" s="75" t="s">
        <v>98</v>
      </c>
      <c r="B94" s="209" t="s">
        <v>226</v>
      </c>
      <c r="C94" s="210"/>
      <c r="D94" s="210"/>
      <c r="E94" s="210"/>
      <c r="F94" s="210"/>
      <c r="G94" s="210"/>
      <c r="H94" s="211"/>
      <c r="I94" s="76" t="s">
        <v>70</v>
      </c>
      <c r="J94" s="75"/>
      <c r="K94" s="32"/>
      <c r="L94" s="32"/>
      <c r="M94" s="77"/>
      <c r="N94" s="78"/>
    </row>
    <row r="95" spans="1:14" ht="10.5">
      <c r="A95" s="75" t="s">
        <v>99</v>
      </c>
      <c r="B95" s="227" t="s">
        <v>227</v>
      </c>
      <c r="C95" s="228"/>
      <c r="D95" s="228"/>
      <c r="E95" s="228"/>
      <c r="F95" s="228"/>
      <c r="G95" s="228"/>
      <c r="H95" s="229"/>
      <c r="I95" s="76" t="s">
        <v>70</v>
      </c>
      <c r="J95" s="75"/>
      <c r="K95" s="32"/>
      <c r="L95" s="32"/>
      <c r="M95" s="77"/>
      <c r="N95" s="78"/>
    </row>
    <row r="96" spans="1:14" ht="24" customHeight="1">
      <c r="A96" s="75" t="s">
        <v>100</v>
      </c>
      <c r="B96" s="236" t="s">
        <v>228</v>
      </c>
      <c r="C96" s="237"/>
      <c r="D96" s="237"/>
      <c r="E96" s="237"/>
      <c r="F96" s="237"/>
      <c r="G96" s="237"/>
      <c r="H96" s="238"/>
      <c r="I96" s="76" t="s">
        <v>129</v>
      </c>
      <c r="J96" s="75"/>
      <c r="K96" s="32"/>
      <c r="L96" s="32"/>
      <c r="M96" s="77"/>
      <c r="N96" s="78"/>
    </row>
    <row r="97" spans="1:14" ht="10.5">
      <c r="A97" s="75" t="s">
        <v>229</v>
      </c>
      <c r="B97" s="227" t="s">
        <v>230</v>
      </c>
      <c r="C97" s="228"/>
      <c r="D97" s="228"/>
      <c r="E97" s="228"/>
      <c r="F97" s="228"/>
      <c r="G97" s="228"/>
      <c r="H97" s="229"/>
      <c r="I97" s="76" t="s">
        <v>70</v>
      </c>
      <c r="J97" s="75"/>
      <c r="K97" s="32"/>
      <c r="L97" s="32"/>
      <c r="M97" s="77"/>
      <c r="N97" s="78"/>
    </row>
    <row r="98" spans="1:14" ht="10.5">
      <c r="A98" s="75" t="s">
        <v>231</v>
      </c>
      <c r="B98" s="227" t="s">
        <v>232</v>
      </c>
      <c r="C98" s="228"/>
      <c r="D98" s="228"/>
      <c r="E98" s="228"/>
      <c r="F98" s="228"/>
      <c r="G98" s="228"/>
      <c r="H98" s="229"/>
      <c r="I98" s="76" t="s">
        <v>70</v>
      </c>
      <c r="J98" s="75"/>
      <c r="K98" s="32"/>
      <c r="L98" s="32"/>
      <c r="M98" s="77"/>
      <c r="N98" s="78"/>
    </row>
    <row r="99" spans="1:14" ht="11.25" thickBot="1">
      <c r="A99" s="79" t="s">
        <v>233</v>
      </c>
      <c r="B99" s="239" t="s">
        <v>234</v>
      </c>
      <c r="C99" s="240"/>
      <c r="D99" s="240"/>
      <c r="E99" s="240"/>
      <c r="F99" s="240"/>
      <c r="G99" s="240"/>
      <c r="H99" s="241"/>
      <c r="I99" s="80" t="s">
        <v>70</v>
      </c>
      <c r="J99" s="79"/>
      <c r="K99" s="81"/>
      <c r="L99" s="81"/>
      <c r="M99" s="82"/>
      <c r="N99" s="83"/>
    </row>
    <row r="100" spans="1:14" ht="10.5">
      <c r="A100" s="75" t="s">
        <v>235</v>
      </c>
      <c r="B100" s="205" t="s">
        <v>236</v>
      </c>
      <c r="C100" s="163"/>
      <c r="D100" s="163"/>
      <c r="E100" s="163"/>
      <c r="F100" s="163"/>
      <c r="G100" s="163"/>
      <c r="H100" s="164"/>
      <c r="I100" s="76" t="s">
        <v>70</v>
      </c>
      <c r="J100" s="75"/>
      <c r="K100" s="32"/>
      <c r="L100" s="32"/>
      <c r="M100" s="77"/>
      <c r="N100" s="78"/>
    </row>
    <row r="101" spans="1:14" ht="10.5">
      <c r="A101" s="75" t="s">
        <v>237</v>
      </c>
      <c r="B101" s="206" t="s">
        <v>238</v>
      </c>
      <c r="C101" s="207"/>
      <c r="D101" s="207"/>
      <c r="E101" s="207"/>
      <c r="F101" s="207"/>
      <c r="G101" s="207"/>
      <c r="H101" s="208"/>
      <c r="I101" s="76" t="s">
        <v>70</v>
      </c>
      <c r="J101" s="75"/>
      <c r="K101" s="32"/>
      <c r="L101" s="32"/>
      <c r="M101" s="77"/>
      <c r="N101" s="78"/>
    </row>
    <row r="102" spans="1:14" ht="10.5">
      <c r="A102" s="75" t="s">
        <v>239</v>
      </c>
      <c r="B102" s="206" t="s">
        <v>240</v>
      </c>
      <c r="C102" s="207"/>
      <c r="D102" s="207"/>
      <c r="E102" s="207"/>
      <c r="F102" s="207"/>
      <c r="G102" s="207"/>
      <c r="H102" s="208"/>
      <c r="I102" s="76" t="s">
        <v>70</v>
      </c>
      <c r="J102" s="75"/>
      <c r="K102" s="32"/>
      <c r="L102" s="32"/>
      <c r="M102" s="77"/>
      <c r="N102" s="78"/>
    </row>
    <row r="103" spans="1:14" ht="10.5">
      <c r="A103" s="75" t="s">
        <v>241</v>
      </c>
      <c r="B103" s="206" t="s">
        <v>128</v>
      </c>
      <c r="C103" s="207"/>
      <c r="D103" s="207"/>
      <c r="E103" s="207"/>
      <c r="F103" s="207"/>
      <c r="G103" s="207"/>
      <c r="H103" s="208"/>
      <c r="I103" s="76" t="s">
        <v>70</v>
      </c>
      <c r="J103" s="75"/>
      <c r="K103" s="32"/>
      <c r="L103" s="32"/>
      <c r="M103" s="77"/>
      <c r="N103" s="78"/>
    </row>
    <row r="104" spans="1:14" ht="11.25" thickBot="1">
      <c r="A104" s="79" t="s">
        <v>242</v>
      </c>
      <c r="B104" s="230" t="s">
        <v>243</v>
      </c>
      <c r="C104" s="231"/>
      <c r="D104" s="231"/>
      <c r="E104" s="231"/>
      <c r="F104" s="231"/>
      <c r="G104" s="231"/>
      <c r="H104" s="232"/>
      <c r="I104" s="80" t="s">
        <v>70</v>
      </c>
      <c r="J104" s="79"/>
      <c r="K104" s="81"/>
      <c r="L104" s="81"/>
      <c r="M104" s="82"/>
      <c r="N104" s="83"/>
    </row>
    <row r="105" spans="1:14" ht="10.5">
      <c r="A105" s="66" t="s">
        <v>244</v>
      </c>
      <c r="B105" s="233" t="s">
        <v>94</v>
      </c>
      <c r="C105" s="234"/>
      <c r="D105" s="234"/>
      <c r="E105" s="234"/>
      <c r="F105" s="234"/>
      <c r="G105" s="234"/>
      <c r="H105" s="235"/>
      <c r="I105" s="67" t="s">
        <v>129</v>
      </c>
      <c r="J105" s="66"/>
      <c r="K105" s="72"/>
      <c r="L105" s="72"/>
      <c r="M105" s="73"/>
      <c r="N105" s="74"/>
    </row>
    <row r="106" spans="1:14" ht="24" customHeight="1">
      <c r="A106" s="75" t="s">
        <v>245</v>
      </c>
      <c r="B106" s="236" t="s">
        <v>246</v>
      </c>
      <c r="C106" s="237"/>
      <c r="D106" s="237"/>
      <c r="E106" s="237"/>
      <c r="F106" s="237"/>
      <c r="G106" s="237"/>
      <c r="H106" s="238"/>
      <c r="I106" s="76" t="s">
        <v>70</v>
      </c>
      <c r="J106" s="75"/>
      <c r="K106" s="32"/>
      <c r="L106" s="32"/>
      <c r="M106" s="77"/>
      <c r="N106" s="78"/>
    </row>
    <row r="107" spans="1:14" ht="10.5">
      <c r="A107" s="75" t="s">
        <v>247</v>
      </c>
      <c r="B107" s="206" t="s">
        <v>248</v>
      </c>
      <c r="C107" s="207"/>
      <c r="D107" s="207"/>
      <c r="E107" s="207"/>
      <c r="F107" s="207"/>
      <c r="G107" s="207"/>
      <c r="H107" s="208"/>
      <c r="I107" s="76" t="s">
        <v>70</v>
      </c>
      <c r="J107" s="75"/>
      <c r="K107" s="32"/>
      <c r="L107" s="32"/>
      <c r="M107" s="77"/>
      <c r="N107" s="78"/>
    </row>
    <row r="108" spans="1:14" ht="10.5">
      <c r="A108" s="75" t="s">
        <v>249</v>
      </c>
      <c r="B108" s="227" t="s">
        <v>250</v>
      </c>
      <c r="C108" s="228"/>
      <c r="D108" s="228"/>
      <c r="E108" s="228"/>
      <c r="F108" s="228"/>
      <c r="G108" s="228"/>
      <c r="H108" s="229"/>
      <c r="I108" s="76" t="s">
        <v>70</v>
      </c>
      <c r="J108" s="75"/>
      <c r="K108" s="32"/>
      <c r="L108" s="32"/>
      <c r="M108" s="77"/>
      <c r="N108" s="78"/>
    </row>
    <row r="109" spans="1:14" ht="10.5">
      <c r="A109" s="75" t="s">
        <v>251</v>
      </c>
      <c r="B109" s="206" t="s">
        <v>252</v>
      </c>
      <c r="C109" s="207"/>
      <c r="D109" s="207"/>
      <c r="E109" s="207"/>
      <c r="F109" s="207"/>
      <c r="G109" s="207"/>
      <c r="H109" s="208"/>
      <c r="I109" s="76" t="s">
        <v>70</v>
      </c>
      <c r="J109" s="75"/>
      <c r="K109" s="32"/>
      <c r="L109" s="32"/>
      <c r="M109" s="77"/>
      <c r="N109" s="78"/>
    </row>
    <row r="110" spans="1:14" ht="10.5">
      <c r="A110" s="75" t="s">
        <v>253</v>
      </c>
      <c r="B110" s="227" t="s">
        <v>254</v>
      </c>
      <c r="C110" s="228"/>
      <c r="D110" s="228"/>
      <c r="E110" s="228"/>
      <c r="F110" s="228"/>
      <c r="G110" s="228"/>
      <c r="H110" s="229"/>
      <c r="I110" s="76" t="s">
        <v>70</v>
      </c>
      <c r="J110" s="75"/>
      <c r="K110" s="32"/>
      <c r="L110" s="32"/>
      <c r="M110" s="77"/>
      <c r="N110" s="78"/>
    </row>
    <row r="111" spans="1:14" ht="24" customHeight="1">
      <c r="A111" s="84" t="s">
        <v>255</v>
      </c>
      <c r="B111" s="242" t="s">
        <v>256</v>
      </c>
      <c r="C111" s="243"/>
      <c r="D111" s="243"/>
      <c r="E111" s="243"/>
      <c r="F111" s="243"/>
      <c r="G111" s="243"/>
      <c r="H111" s="244"/>
      <c r="I111" s="85" t="s">
        <v>129</v>
      </c>
      <c r="J111" s="84"/>
      <c r="K111" s="86"/>
      <c r="L111" s="86"/>
      <c r="M111" s="87"/>
      <c r="N111" s="88"/>
    </row>
    <row r="112" spans="1:2" ht="10.5">
      <c r="A112" s="89"/>
      <c r="B112" s="89"/>
    </row>
    <row r="113" ht="10.5">
      <c r="A113" s="12" t="s">
        <v>262</v>
      </c>
    </row>
    <row r="114" ht="10.5">
      <c r="A114" s="63" t="s">
        <v>263</v>
      </c>
    </row>
    <row r="115" ht="10.5">
      <c r="A115" s="63" t="s">
        <v>264</v>
      </c>
    </row>
    <row r="116" ht="10.5">
      <c r="A116" s="63" t="s">
        <v>265</v>
      </c>
    </row>
    <row r="117" ht="10.5">
      <c r="A117" s="63" t="s">
        <v>266</v>
      </c>
    </row>
    <row r="118" ht="10.5">
      <c r="A118" s="63" t="s">
        <v>267</v>
      </c>
    </row>
    <row r="119" ht="10.5">
      <c r="A119" s="63" t="s">
        <v>268</v>
      </c>
    </row>
    <row r="121" spans="1:14" ht="10.5">
      <c r="A121" s="107" t="s">
        <v>405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</sheetData>
  <sheetProtection/>
  <mergeCells count="106">
    <mergeCell ref="B106:H106"/>
    <mergeCell ref="B107:H107"/>
    <mergeCell ref="B108:H108"/>
    <mergeCell ref="B109:H109"/>
    <mergeCell ref="B110:H110"/>
    <mergeCell ref="B111:H111"/>
    <mergeCell ref="B100:H100"/>
    <mergeCell ref="B101:H101"/>
    <mergeCell ref="B102:H102"/>
    <mergeCell ref="B103:H103"/>
    <mergeCell ref="B104:H104"/>
    <mergeCell ref="B105:H105"/>
    <mergeCell ref="B94:H94"/>
    <mergeCell ref="B95:H95"/>
    <mergeCell ref="B96:H96"/>
    <mergeCell ref="B97:H97"/>
    <mergeCell ref="B98:H98"/>
    <mergeCell ref="B99:H99"/>
    <mergeCell ref="B88:H88"/>
    <mergeCell ref="B89:H89"/>
    <mergeCell ref="B90:H90"/>
    <mergeCell ref="B91:H91"/>
    <mergeCell ref="B92:H92"/>
    <mergeCell ref="B93:H93"/>
    <mergeCell ref="B82:H82"/>
    <mergeCell ref="B83:H83"/>
    <mergeCell ref="B84:H84"/>
    <mergeCell ref="B85:H85"/>
    <mergeCell ref="B86:H86"/>
    <mergeCell ref="B87:H87"/>
    <mergeCell ref="B76:H76"/>
    <mergeCell ref="B77:H77"/>
    <mergeCell ref="B78:H78"/>
    <mergeCell ref="B79:H79"/>
    <mergeCell ref="B80:H80"/>
    <mergeCell ref="B81:H81"/>
    <mergeCell ref="B70:H70"/>
    <mergeCell ref="B71:H71"/>
    <mergeCell ref="B72:H72"/>
    <mergeCell ref="B73:H73"/>
    <mergeCell ref="B74:H74"/>
    <mergeCell ref="B75:H75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0:H40"/>
    <mergeCell ref="B41:H41"/>
    <mergeCell ref="B42:H42"/>
    <mergeCell ref="B43:H43"/>
    <mergeCell ref="B44:H44"/>
    <mergeCell ref="B45:H45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A121:N121"/>
    <mergeCell ref="A17:N17"/>
    <mergeCell ref="A18:A19"/>
    <mergeCell ref="B18:H19"/>
    <mergeCell ref="I18:I19"/>
    <mergeCell ref="J18:K18"/>
    <mergeCell ref="L18:M18"/>
    <mergeCell ref="N18:N19"/>
    <mergeCell ref="B20:H20"/>
    <mergeCell ref="A21:H21"/>
    <mergeCell ref="M2:N2"/>
    <mergeCell ref="A4:N4"/>
    <mergeCell ref="D7:G7"/>
    <mergeCell ref="E9:H9"/>
    <mergeCell ref="D6:N6"/>
    <mergeCell ref="A16:N16"/>
  </mergeCells>
  <printOptions/>
  <pageMargins left="0.7086614173228347" right="0.35433070866141736" top="0.3" bottom="0.3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2022-04-05T04:32:46Z</cp:lastPrinted>
  <dcterms:created xsi:type="dcterms:W3CDTF">2011-01-11T10:25:48Z</dcterms:created>
  <dcterms:modified xsi:type="dcterms:W3CDTF">2023-01-31T22:52:23Z</dcterms:modified>
  <cp:category/>
  <cp:version/>
  <cp:contentType/>
  <cp:contentStatus/>
</cp:coreProperties>
</file>